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" windowWidth="13332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96" i="1"/>
  <c r="G95"/>
  <c r="G93"/>
  <c r="G92"/>
  <c r="G91"/>
  <c r="G90"/>
  <c r="G88"/>
  <c r="G87"/>
  <c r="G85"/>
  <c r="G84"/>
  <c r="G83"/>
  <c r="G82"/>
  <c r="G81"/>
  <c r="G79"/>
  <c r="G78"/>
  <c r="G77"/>
  <c r="G76"/>
  <c r="G75"/>
  <c r="G74"/>
  <c r="G73"/>
  <c r="G72"/>
  <c r="G71"/>
  <c r="G70"/>
  <c r="G69"/>
  <c r="G68"/>
  <c r="G67"/>
  <c r="G66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4"/>
  <c r="G43"/>
  <c r="G42"/>
  <c r="G41"/>
  <c r="G40"/>
  <c r="G39"/>
  <c r="G94"/>
  <c r="G89"/>
  <c r="G86"/>
  <c r="G80"/>
  <c r="G65"/>
  <c r="G45"/>
  <c r="G38"/>
  <c r="G37"/>
  <c r="G36"/>
  <c r="G7"/>
  <c r="D81"/>
  <c r="E81"/>
  <c r="E80" s="1"/>
  <c r="F81"/>
  <c r="C81"/>
  <c r="C80" s="1"/>
  <c r="D48"/>
  <c r="E48"/>
  <c r="F48"/>
  <c r="D46"/>
  <c r="E46"/>
  <c r="F46"/>
  <c r="F41"/>
  <c r="E41"/>
  <c r="D41"/>
  <c r="C41"/>
  <c r="D95"/>
  <c r="D94" s="1"/>
  <c r="E95"/>
  <c r="E94" s="1"/>
  <c r="F95"/>
  <c r="F94"/>
  <c r="C95"/>
  <c r="C94" s="1"/>
  <c r="D92"/>
  <c r="D91" s="1"/>
  <c r="D90" s="1"/>
  <c r="D89" s="1"/>
  <c r="E92"/>
  <c r="E91" s="1"/>
  <c r="E90" s="1"/>
  <c r="E89" s="1"/>
  <c r="F92"/>
  <c r="F91" s="1"/>
  <c r="F90" s="1"/>
  <c r="F89" s="1"/>
  <c r="C92"/>
  <c r="C91" s="1"/>
  <c r="C90" s="1"/>
  <c r="C89" s="1"/>
  <c r="D87"/>
  <c r="D86" s="1"/>
  <c r="C87"/>
  <c r="C86" s="1"/>
  <c r="E84"/>
  <c r="F84"/>
  <c r="D84"/>
  <c r="C84"/>
  <c r="D68"/>
  <c r="D78"/>
  <c r="E78"/>
  <c r="F78"/>
  <c r="D76"/>
  <c r="D74"/>
  <c r="E74"/>
  <c r="F74"/>
  <c r="D72"/>
  <c r="E72"/>
  <c r="F72"/>
  <c r="D70"/>
  <c r="E70"/>
  <c r="F70"/>
  <c r="D66"/>
  <c r="E66"/>
  <c r="F66"/>
  <c r="C78"/>
  <c r="C76"/>
  <c r="C74"/>
  <c r="C72"/>
  <c r="C70"/>
  <c r="C68"/>
  <c r="C66"/>
  <c r="D43"/>
  <c r="D39"/>
  <c r="D38" s="1"/>
  <c r="D62"/>
  <c r="D60"/>
  <c r="E60"/>
  <c r="F60"/>
  <c r="D58"/>
  <c r="E58"/>
  <c r="F58"/>
  <c r="E56"/>
  <c r="F56"/>
  <c r="E54"/>
  <c r="F54"/>
  <c r="D52"/>
  <c r="E52"/>
  <c r="F52"/>
  <c r="D50"/>
  <c r="E50"/>
  <c r="F50"/>
  <c r="D56"/>
  <c r="C56"/>
  <c r="D54"/>
  <c r="C54"/>
  <c r="C52"/>
  <c r="C50"/>
  <c r="C48"/>
  <c r="C62"/>
  <c r="C60"/>
  <c r="C58"/>
  <c r="C46"/>
  <c r="C43"/>
  <c r="C39"/>
  <c r="C38" s="1"/>
  <c r="D45" l="1"/>
  <c r="C65"/>
  <c r="D80"/>
  <c r="C45"/>
  <c r="D65"/>
  <c r="F80"/>
  <c r="D37" l="1"/>
  <c r="D36" s="1"/>
  <c r="C37"/>
  <c r="C36" s="1"/>
  <c r="E30" l="1"/>
  <c r="F43"/>
  <c r="E43"/>
  <c r="G20"/>
  <c r="D30"/>
  <c r="F87" l="1"/>
  <c r="F86" s="1"/>
  <c r="F68" l="1"/>
  <c r="E68"/>
  <c r="E87"/>
  <c r="E86" s="1"/>
  <c r="F39"/>
  <c r="F38" s="1"/>
  <c r="E39"/>
  <c r="E38" s="1"/>
  <c r="F30"/>
  <c r="F9"/>
  <c r="E27"/>
  <c r="F27"/>
  <c r="E21"/>
  <c r="F21"/>
  <c r="E16"/>
  <c r="E14" s="1"/>
  <c r="F16"/>
  <c r="F14" s="1"/>
  <c r="E9"/>
  <c r="E6" l="1"/>
  <c r="F76"/>
  <c r="F65" s="1"/>
  <c r="F62" s="1"/>
  <c r="F45" s="1"/>
  <c r="F37" s="1"/>
  <c r="F36" s="1"/>
  <c r="E76"/>
  <c r="E65" s="1"/>
  <c r="E62" s="1"/>
  <c r="E45" s="1"/>
  <c r="E37" s="1"/>
  <c r="E36" s="1"/>
  <c r="D27"/>
  <c r="D21"/>
  <c r="D16"/>
  <c r="D14" s="1"/>
  <c r="D9"/>
  <c r="C30"/>
  <c r="C27"/>
  <c r="C21"/>
  <c r="C16"/>
  <c r="C14" s="1"/>
  <c r="C9"/>
  <c r="C6" l="1"/>
  <c r="D6"/>
  <c r="C5" l="1"/>
  <c r="D5" l="1"/>
  <c r="G15"/>
  <c r="G17"/>
  <c r="G18"/>
  <c r="G14"/>
  <c r="G16" l="1"/>
  <c r="G35" l="1"/>
  <c r="G8"/>
  <c r="G10"/>
  <c r="G11"/>
  <c r="G12"/>
  <c r="G13"/>
  <c r="G19"/>
  <c r="G22"/>
  <c r="G23"/>
  <c r="G24"/>
  <c r="G25"/>
  <c r="G26"/>
  <c r="G28"/>
  <c r="G29"/>
  <c r="G31"/>
  <c r="G32"/>
  <c r="G33"/>
  <c r="G34"/>
  <c r="F6"/>
  <c r="F5" s="1"/>
  <c r="E5"/>
  <c r="G21"/>
  <c r="G30" l="1"/>
  <c r="G27"/>
  <c r="G9"/>
  <c r="G6" l="1"/>
  <c r="G5" s="1"/>
  <c r="C35"/>
</calcChain>
</file>

<file path=xl/sharedStrings.xml><?xml version="1.0" encoding="utf-8"?>
<sst xmlns="http://schemas.openxmlformats.org/spreadsheetml/2006/main" count="192" uniqueCount="188">
  <si>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</si>
  <si>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</si>
  <si>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</si>
  <si>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Поступление доходов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</si>
  <si>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</si>
  <si>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</si>
  <si>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</si>
  <si>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</si>
  <si>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</si>
  <si>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</si>
  <si>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</si>
  <si>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</si>
  <si>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</si>
  <si>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</si>
  <si>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</si>
  <si>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</si>
  <si>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</si>
  <si>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</si>
  <si>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</si>
  <si>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</si>
  <si>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</si>
  <si>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</si>
  <si>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</si>
  <si>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</si>
  <si>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</si>
  <si>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</si>
  <si>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</si>
  <si>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Отклонения в поступлениях по периодам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</si>
  <si>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</si>
  <si>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</si>
  <si>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</si>
  <si>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</si>
  <si>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</si>
  <si>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</si>
  <si>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</si>
  <si>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</si>
  <si>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</si>
  <si>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</si>
  <si>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</si>
  <si>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</si>
  <si>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</si>
  <si>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</si>
  <si>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</si>
  <si>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</si>
  <si>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</si>
  <si>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</si>
  <si>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</si>
  <si>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</si>
  <si>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</si>
  <si>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</si>
  <si>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</si>
  <si>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</si>
  <si>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</si>
  <si>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</si>
  <si>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</si>
  <si>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</si>
  <si>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муниципальных районов от возврата организациями остатков субсидий прошлых лет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</si>
  <si>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</si>
  <si>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</si>
  <si>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</si>
  <si>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</si>
  <si>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НАЛОГИ НА ИМУЩЕСТВО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</si>
  <si>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</si>
  <si>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</si>
  <si>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</si>
  <si>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</si>
  <si>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ЗАДОЛЖЕННОСТЬ И ПЕРЕРАСЧЕТЫ ПО ОТМЕНЕННЫМ НАЛОГАМ, СБОРАМ И ИНЫМ ОБЯЗАТЕЛЬНЫМ ПЛАТЕЖАМ</t>
  </si>
  <si>
    <t>1 00 00000 00 0000 000</t>
  </si>
  <si>
    <t>1 01 00000 00 0000 000</t>
  </si>
  <si>
    <t>1 03 00000 00 0000 000</t>
  </si>
  <si>
    <t>1 05 00000 00 0000 000</t>
  </si>
  <si>
    <t>1 05 01000 00 0000 110</t>
  </si>
  <si>
    <t>1 05 02000 02 0000 110</t>
  </si>
  <si>
    <t>1 05 03000 01 0000 110</t>
  </si>
  <si>
    <t>1 05 04000 02 0000 110</t>
  </si>
  <si>
    <t>1 08 00000 00 0000 000</t>
  </si>
  <si>
    <t>1 11 00000 00 0000 000</t>
  </si>
  <si>
    <t>1 11 05010 00 0000 120</t>
  </si>
  <si>
    <t>1 11 05030 00 0000 120</t>
  </si>
  <si>
    <t>1 11 05070 00 0000 120</t>
  </si>
  <si>
    <t>1 11 09000 00 0000 120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</si>
  <si>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</si>
  <si>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</si>
  <si>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</si>
  <si>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</si>
  <si>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</si>
  <si>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</si>
  <si>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</si>
  <si>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1 16 00000 00 0000 000</t>
  </si>
  <si>
    <t>1 17 00000 00 0000 000</t>
  </si>
  <si>
    <t>1 17 01000 00 0000 180</t>
  </si>
  <si>
    <t>2 00 00000 00 0000 000</t>
  </si>
  <si>
    <t>2 02 00000 00 0000 000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</si>
  <si>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</si>
  <si>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</si>
  <si>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</si>
  <si>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</si>
  <si>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</si>
  <si>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</si>
  <si>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</si>
  <si>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</si>
  <si>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</si>
  <si>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</si>
  <si>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</si>
  <si>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</si>
  <si>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</si>
  <si>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</si>
  <si>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2 02 35120 00 0000 150</t>
  </si>
  <si>
    <t xml:space="preserve"> 2 02 35120 05 0000 150</t>
  </si>
  <si>
    <t>2 02 354690 00 000 150</t>
  </si>
  <si>
    <t>2 02 35469 05 0000 150</t>
  </si>
  <si>
    <t>2 02 35930 00 0000 150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</si>
  <si>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</si>
  <si>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</si>
  <si>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</si>
  <si>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</si>
  <si>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</si>
  <si>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2 07 00000 00 0000 000</t>
  </si>
  <si>
    <t>2 07 05030 05 0000 150</t>
  </si>
  <si>
    <t>2 18 00000 00 0000 000</t>
  </si>
  <si>
    <t>2 18 00000 00 0000 150</t>
  </si>
  <si>
    <t>2 18 05000 05 0000 150</t>
  </si>
  <si>
    <t>2 18 05010 05 0000 150</t>
  </si>
  <si>
    <t>2 19 00000 00 0000 000</t>
  </si>
  <si>
    <t>2 19 00000 05 0000 150</t>
  </si>
  <si>
    <t xml:space="preserve">  2 19 60010 05 0000 150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</si>
  <si>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</si>
  <si>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</si>
  <si>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</si>
  <si>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</si>
  <si>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2 02 29999 10 0000 150</t>
  </si>
  <si>
    <t>Прочие субсидии бюджетам сельских поселений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</si>
  <si>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</si>
  <si>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</si>
  <si>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2 02 25555 00 0000 150</t>
  </si>
  <si>
    <t>2 02 25555 10 0000 150</t>
  </si>
  <si>
    <t>2 02 25576 00 0000 150</t>
  </si>
  <si>
    <t>2 02 25576 10 0000 150</t>
  </si>
  <si>
    <t>1 09 00000 00 0000 000</t>
  </si>
  <si>
    <t>1 06 00000 00 0000 000</t>
  </si>
  <si>
    <t>1 06 01000 00 0000 110</t>
  </si>
  <si>
    <t>1 06 06000 00 0000 110</t>
  </si>
  <si>
    <t>1 06 06030 00 0000 110</t>
  </si>
  <si>
    <t>1 06 06040 00 0000 110</t>
  </si>
  <si>
    <t>Бюджетные назначения 2021 год</t>
  </si>
  <si>
    <t>Наименование</t>
  </si>
  <si>
    <t>ИТОГО:</t>
  </si>
  <si>
    <t>2 02 35930 10 0000 150</t>
  </si>
  <si>
    <t>2 02 35118 10 0000 150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</si>
  <si>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</si>
  <si>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2 02 25097 00 0000 150</t>
  </si>
  <si>
    <t>2 02 25304 05 0000 150</t>
  </si>
  <si>
    <t>2 02 45303 00 0000 150</t>
  </si>
  <si>
    <t>2 02 45303 05 0000 150</t>
  </si>
  <si>
    <t>2 02 20077 00 0000 150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</si>
  <si>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</si>
  <si>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</si>
  <si>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2 02 20077 05 0000 150</t>
  </si>
  <si>
    <t>2 02 25519 05 0000 150</t>
  </si>
  <si>
    <t>2 02 25097 05 0000 150</t>
  </si>
  <si>
    <t>2 02 25304 00 0000 150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</si>
  <si>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</si>
  <si>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</si>
  <si>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</si>
  <si>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</si>
  <si>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</si>
  <si>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</si>
  <si>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государственную регистрацию актов гражданского состояния</t>
  </si>
  <si>
    <t>2 07 05000 05 0000 150</t>
  </si>
  <si>
    <t>Бюджетные назначения 2022 год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</si>
  <si>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</si>
  <si>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</si>
  <si>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</si>
  <si>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</si>
  <si>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</si>
  <si>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</si>
  <si>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</si>
  <si>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</si>
  <si>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</si>
  <si>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</si>
  <si>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</si>
  <si>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</si>
  <si>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</si>
  <si>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000 2021999900 0000 150</t>
  </si>
  <si>
    <t xml:space="preserve"> 000 2021999905 0000 150</t>
  </si>
  <si>
    <t xml:space="preserve">  Прочие дотации</t>
  </si>
  <si>
    <t xml:space="preserve">  Прочие дотации бюджетам муниципальных районов</t>
  </si>
  <si>
    <t>Доходы консолидированного бюджета МР за 1 кв. 2022 год в сравнении с аналогичным периодом предыдущего года</t>
  </si>
</sst>
</file>

<file path=xl/styles.xml><?xml version="1.0" encoding="utf-8"?>
<styleSheet xmlns="http://schemas.openxmlformats.org/spreadsheetml/2006/main">
  <numFmts count="2">
    <numFmt numFmtId="164" formatCode="?"/>
    <numFmt numFmtId="165" formatCode="###\ ###\ ###\ ###\ ##0.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MS Sans Serif"/>
      <family val="2"/>
      <charset val="204"/>
    </font>
    <font>
      <sz val="9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 Narrow"/>
      <family val="2"/>
      <charset val="204"/>
    </font>
    <font>
      <sz val="8"/>
      <color rgb="FF000000"/>
      <name val="Arial"/>
    </font>
    <font>
      <b/>
      <sz val="10"/>
      <color rgb="FF000000"/>
      <name val="Arial"/>
    </font>
    <font>
      <b/>
      <sz val="9"/>
      <color rgb="FF0070C0"/>
      <name val="Arial Narrow"/>
      <family val="2"/>
      <charset val="204"/>
    </font>
    <font>
      <sz val="9"/>
      <color rgb="FF0070C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0" fontId="7" fillId="0" borderId="6">
      <alignment horizontal="left" vertical="top" wrapText="1"/>
    </xf>
    <xf numFmtId="4" fontId="10" fillId="3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10" fillId="2" borderId="5">
      <alignment horizontal="right" vertical="top" shrinkToFit="1"/>
    </xf>
    <xf numFmtId="4" fontId="7" fillId="0" borderId="6">
      <alignment horizontal="right" vertical="top" shrinkToFit="1"/>
    </xf>
    <xf numFmtId="49" fontId="12" fillId="0" borderId="2">
      <alignment horizontal="center"/>
    </xf>
    <xf numFmtId="4" fontId="13" fillId="3" borderId="6">
      <alignment horizontal="right" vertical="top" shrinkToFit="1"/>
    </xf>
    <xf numFmtId="4" fontId="13" fillId="2" borderId="7">
      <alignment horizontal="right" vertical="top" shrinkToFit="1"/>
    </xf>
    <xf numFmtId="4" fontId="7" fillId="0" borderId="6">
      <alignment horizontal="right" vertical="top" shrinkToFit="1"/>
    </xf>
  </cellStyleXfs>
  <cellXfs count="65">
    <xf numFmtId="0" fontId="0" fillId="0" borderId="0" xfId="0"/>
    <xf numFmtId="49" fontId="9" fillId="0" borderId="1" xfId="5" applyFont="1" applyFill="1" applyBorder="1" applyAlignment="1" applyProtection="1">
      <alignment horizontal="center" vertical="center"/>
    </xf>
    <xf numFmtId="0" fontId="9" fillId="0" borderId="1" xfId="6" applyNumberFormat="1" applyFont="1" applyFill="1" applyBorder="1" applyAlignment="1" applyProtection="1">
      <alignment horizontal="left" vertical="center" wrapText="1"/>
    </xf>
    <xf numFmtId="0" fontId="9" fillId="0" borderId="1" xfId="14" quotePrefix="1" applyNumberFormat="1" applyFont="1" applyFill="1" applyBorder="1" applyAlignment="1" applyProtection="1">
      <alignment horizontal="left" vertical="top" wrapText="1"/>
    </xf>
    <xf numFmtId="0" fontId="9" fillId="0" borderId="1" xfId="15" quotePrefix="1" applyNumberFormat="1" applyFont="1" applyFill="1" applyBorder="1" applyAlignment="1" applyProtection="1">
      <alignment horizontal="left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4" fontId="9" fillId="0" borderId="1" xfId="16" applyNumberFormat="1" applyFont="1" applyFill="1" applyBorder="1" applyAlignment="1" applyProtection="1">
      <alignment horizontal="center" vertical="center" shrinkToFi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1" xfId="17" applyNumberFormat="1" applyFont="1" applyFill="1" applyBorder="1" applyAlignment="1" applyProtection="1">
      <alignment horizontal="center" vertical="center" shrinkToFit="1"/>
    </xf>
    <xf numFmtId="4" fontId="9" fillId="0" borderId="1" xfId="18" applyNumberFormat="1" applyFont="1" applyFill="1" applyBorder="1" applyAlignment="1" applyProtection="1">
      <alignment horizontal="center" vertical="center" shrinkToFit="1"/>
    </xf>
    <xf numFmtId="4" fontId="9" fillId="0" borderId="1" xfId="7" applyFont="1" applyFill="1" applyBorder="1" applyAlignment="1" applyProtection="1">
      <alignment horizontal="center" vertical="center"/>
    </xf>
    <xf numFmtId="4" fontId="9" fillId="0" borderId="1" xfId="20" applyNumberFormat="1" applyFont="1" applyFill="1" applyBorder="1" applyAlignment="1" applyProtection="1">
      <alignment horizontal="center" vertical="center" shrinkToFi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12" applyNumberFormat="1" applyFont="1" applyFill="1" applyBorder="1" applyAlignment="1" applyProtection="1">
      <alignment horizontal="center" vertical="center" shrinkToFit="1"/>
    </xf>
    <xf numFmtId="49" fontId="9" fillId="0" borderId="1" xfId="13" applyNumberFormat="1" applyFont="1" applyFill="1" applyBorder="1" applyAlignment="1" applyProtection="1">
      <alignment horizontal="center" vertical="center" shrinkToFi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/>
    <xf numFmtId="4" fontId="0" fillId="0" borderId="0" xfId="0" applyNumberFormat="1"/>
    <xf numFmtId="0" fontId="3" fillId="0" borderId="3" xfId="6" applyNumberFormat="1" applyProtection="1">
      <alignment horizontal="left" wrapText="1" indent="2"/>
    </xf>
    <xf numFmtId="49" fontId="3" fillId="0" borderId="2" xfId="21" applyNumberFormat="1" applyFont="1" applyProtection="1">
      <alignment horizontal="center"/>
    </xf>
    <xf numFmtId="49" fontId="11" fillId="0" borderId="2" xfId="21" applyNumberFormat="1" applyFont="1" applyProtection="1">
      <alignment horizontal="center"/>
    </xf>
    <xf numFmtId="0" fontId="3" fillId="0" borderId="3" xfId="6" applyNumberFormat="1" applyAlignment="1" applyProtection="1">
      <alignment horizontal="left" wrapText="1"/>
    </xf>
    <xf numFmtId="49" fontId="4" fillId="4" borderId="1" xfId="5" applyFont="1" applyFill="1" applyBorder="1" applyAlignment="1" applyProtection="1">
      <alignment horizontal="center" vertical="center"/>
    </xf>
    <xf numFmtId="0" fontId="4" fillId="4" borderId="1" xfId="6" applyNumberFormat="1" applyFont="1" applyFill="1" applyBorder="1" applyAlignment="1" applyProtection="1">
      <alignment horizontal="left" vertical="center" wrapText="1"/>
    </xf>
    <xf numFmtId="4" fontId="4" fillId="4" borderId="1" xfId="16" applyNumberFormat="1" applyFont="1" applyFill="1" applyBorder="1" applyAlignment="1" applyProtection="1">
      <alignment horizontal="center" vertical="center" shrinkToFit="1"/>
    </xf>
    <xf numFmtId="49" fontId="9" fillId="4" borderId="1" xfId="5" applyFont="1" applyFill="1" applyBorder="1" applyAlignment="1" applyProtection="1">
      <alignment horizontal="center" vertical="center"/>
    </xf>
    <xf numFmtId="0" fontId="9" fillId="4" borderId="1" xfId="6" applyNumberFormat="1" applyFont="1" applyFill="1" applyBorder="1" applyAlignment="1" applyProtection="1">
      <alignment horizontal="left" vertical="center" wrapText="1"/>
    </xf>
    <xf numFmtId="4" fontId="9" fillId="4" borderId="1" xfId="19" applyNumberFormat="1" applyFont="1" applyFill="1" applyBorder="1" applyAlignment="1" applyProtection="1">
      <alignment horizontal="center" vertical="center" shrinkToFit="1"/>
    </xf>
    <xf numFmtId="4" fontId="9" fillId="4" borderId="1" xfId="7" applyFont="1" applyFill="1" applyBorder="1" applyAlignment="1" applyProtection="1">
      <alignment horizontal="center" vertical="center"/>
    </xf>
    <xf numFmtId="4" fontId="4" fillId="4" borderId="1" xfId="7" applyFont="1" applyFill="1" applyBorder="1" applyAlignment="1" applyProtection="1">
      <alignment horizontal="center" vertical="center"/>
    </xf>
    <xf numFmtId="49" fontId="4" fillId="4" borderId="8" xfId="5" applyFont="1" applyFill="1" applyBorder="1" applyAlignment="1" applyProtection="1">
      <alignment horizontal="center" vertical="center"/>
    </xf>
    <xf numFmtId="0" fontId="4" fillId="4" borderId="8" xfId="6" applyNumberFormat="1" applyFont="1" applyFill="1" applyBorder="1" applyAlignment="1" applyProtection="1">
      <alignment horizontal="left" vertical="center" wrapText="1"/>
    </xf>
    <xf numFmtId="4" fontId="4" fillId="4" borderId="8" xfId="7" applyFont="1" applyFill="1" applyBorder="1" applyAlignment="1" applyProtection="1">
      <alignment horizontal="center" vertical="center"/>
    </xf>
    <xf numFmtId="49" fontId="14" fillId="0" borderId="1" xfId="3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" fontId="14" fillId="0" borderId="1" xfId="7" applyFont="1" applyFill="1" applyBorder="1" applyAlignment="1" applyProtection="1">
      <alignment horizontal="center" vertical="center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left" vertical="center" wrapText="1"/>
    </xf>
    <xf numFmtId="4" fontId="14" fillId="0" borderId="1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left" vertical="center" wrapText="1"/>
    </xf>
    <xf numFmtId="4" fontId="15" fillId="0" borderId="1" xfId="19" applyNumberFormat="1" applyFont="1" applyFill="1" applyBorder="1" applyAlignment="1" applyProtection="1">
      <alignment horizontal="center" vertical="top" shrinkToFit="1"/>
    </xf>
    <xf numFmtId="4" fontId="15" fillId="0" borderId="1" xfId="23" applyNumberFormat="1" applyFont="1" applyFill="1" applyBorder="1" applyAlignment="1" applyProtection="1">
      <alignment horizontal="center" vertical="top" shrinkToFit="1"/>
    </xf>
    <xf numFmtId="4" fontId="15" fillId="0" borderId="1" xfId="22" applyNumberFormat="1" applyFont="1" applyFill="1" applyBorder="1" applyAlignment="1" applyProtection="1">
      <alignment horizontal="center" vertical="top" shrinkToFit="1"/>
    </xf>
    <xf numFmtId="4" fontId="15" fillId="0" borderId="1" xfId="16" applyNumberFormat="1" applyFont="1" applyFill="1" applyBorder="1" applyAlignment="1" applyProtection="1">
      <alignment horizontal="center" vertical="top" shrinkToFit="1"/>
    </xf>
    <xf numFmtId="4" fontId="15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center" vertical="center" wrapText="1"/>
    </xf>
    <xf numFmtId="49" fontId="15" fillId="0" borderId="1" xfId="2" applyNumberFormat="1" applyFont="1" applyFill="1" applyBorder="1" applyAlignment="1" applyProtection="1">
      <alignment horizontal="left" vertical="center" wrapText="1"/>
    </xf>
    <xf numFmtId="49" fontId="15" fillId="0" borderId="1" xfId="4" applyNumberFormat="1" applyFont="1" applyFill="1" applyBorder="1" applyAlignment="1" applyProtection="1">
      <alignment horizontal="center" vertical="center" wrapText="1"/>
    </xf>
    <xf numFmtId="49" fontId="15" fillId="0" borderId="1" xfId="4" applyNumberFormat="1" applyFont="1" applyFill="1" applyBorder="1" applyAlignment="1" applyProtection="1">
      <alignment horizontal="left" vertical="center" wrapText="1"/>
    </xf>
    <xf numFmtId="4" fontId="15" fillId="0" borderId="1" xfId="4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4" fontId="15" fillId="0" borderId="1" xfId="12" applyNumberFormat="1" applyFont="1" applyFill="1" applyBorder="1" applyAlignment="1" applyProtection="1">
      <alignment horizontal="center" vertical="top" shrinkToFit="1"/>
    </xf>
    <xf numFmtId="4" fontId="15" fillId="0" borderId="1" xfId="14" applyNumberFormat="1" applyFont="1" applyFill="1" applyBorder="1" applyAlignment="1" applyProtection="1">
      <alignment horizontal="center" vertical="top" shrinkToFit="1"/>
    </xf>
    <xf numFmtId="4" fontId="15" fillId="0" borderId="1" xfId="9" applyNumberFormat="1" applyFont="1" applyFill="1" applyBorder="1" applyAlignment="1" applyProtection="1">
      <alignment horizontal="center" vertical="center" shrinkToFit="1"/>
    </xf>
    <xf numFmtId="4" fontId="15" fillId="0" borderId="1" xfId="24" applyNumberFormat="1" applyFont="1" applyFill="1" applyBorder="1" applyAlignment="1" applyProtection="1">
      <alignment horizontal="center" vertical="top" shrinkToFit="1"/>
    </xf>
    <xf numFmtId="4" fontId="15" fillId="0" borderId="1" xfId="13" applyNumberFormat="1" applyFont="1" applyFill="1" applyBorder="1" applyAlignment="1" applyProtection="1">
      <alignment horizontal="center" vertical="top" shrinkToFit="1"/>
    </xf>
    <xf numFmtId="164" fontId="15" fillId="0" borderId="1" xfId="0" applyNumberFormat="1" applyFont="1" applyFill="1" applyBorder="1" applyAlignment="1" applyProtection="1">
      <alignment horizontal="left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49" fontId="14" fillId="0" borderId="1" xfId="3" applyNumberFormat="1" applyFont="1" applyFill="1" applyBorder="1" applyAlignment="1" applyProtection="1">
      <alignment horizontal="center" vertical="center" wrapText="1"/>
    </xf>
  </cellXfs>
  <cellStyles count="25">
    <cellStyle name="ex64" xfId="9"/>
    <cellStyle name="ex66" xfId="19"/>
    <cellStyle name="ex67" xfId="23"/>
    <cellStyle name="ex68" xfId="10"/>
    <cellStyle name="ex70" xfId="22"/>
    <cellStyle name="ex71" xfId="16"/>
    <cellStyle name="ex72" xfId="11"/>
    <cellStyle name="ex74" xfId="12"/>
    <cellStyle name="ex75" xfId="14"/>
    <cellStyle name="ex76" xfId="17"/>
    <cellStyle name="ex78" xfId="24"/>
    <cellStyle name="ex79" xfId="13"/>
    <cellStyle name="ex80" xfId="15"/>
    <cellStyle name="ex81" xfId="18"/>
    <cellStyle name="ex86" xfId="20"/>
    <cellStyle name="xl29" xfId="8"/>
    <cellStyle name="xl31" xfId="6"/>
    <cellStyle name="xl43" xfId="21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tabSelected="1" workbookViewId="0">
      <selection activeCell="H14" sqref="H14"/>
    </sheetView>
  </sheetViews>
  <sheetFormatPr defaultRowHeight="14.4"/>
  <cols>
    <col min="1" max="1" width="18.33203125" style="17" customWidth="1"/>
    <col min="2" max="2" width="52.6640625" style="17" customWidth="1"/>
    <col min="3" max="7" width="20.33203125" style="17" customWidth="1"/>
    <col min="8" max="8" width="26.33203125" customWidth="1"/>
    <col min="9" max="10" width="12.33203125" customWidth="1"/>
  </cols>
  <sheetData>
    <row r="1" spans="1:8">
      <c r="B1" s="17" t="s">
        <v>187</v>
      </c>
      <c r="C1" s="18"/>
      <c r="D1" s="18"/>
      <c r="E1" s="18"/>
      <c r="F1" s="18"/>
      <c r="G1" s="18"/>
    </row>
    <row r="2" spans="1:8">
      <c r="A2" s="19"/>
      <c r="B2" s="19"/>
      <c r="G2" s="19" t="s">
        <v>26</v>
      </c>
    </row>
    <row r="3" spans="1:8">
      <c r="A3" s="62" t="s">
        <v>19</v>
      </c>
      <c r="B3" s="62" t="s">
        <v>145</v>
      </c>
      <c r="C3" s="63">
        <v>2021</v>
      </c>
      <c r="D3" s="63"/>
      <c r="E3" s="63">
        <v>2022</v>
      </c>
      <c r="F3" s="63"/>
      <c r="G3" s="64" t="s">
        <v>27</v>
      </c>
    </row>
    <row r="4" spans="1:8" ht="26.4">
      <c r="A4" s="62"/>
      <c r="B4" s="62"/>
      <c r="C4" s="36" t="s">
        <v>144</v>
      </c>
      <c r="D4" s="36" t="s">
        <v>3</v>
      </c>
      <c r="E4" s="36" t="s">
        <v>169</v>
      </c>
      <c r="F4" s="36" t="s">
        <v>3</v>
      </c>
      <c r="G4" s="64"/>
    </row>
    <row r="5" spans="1:8">
      <c r="A5" s="37"/>
      <c r="B5" s="38" t="s">
        <v>146</v>
      </c>
      <c r="C5" s="39">
        <f>C6+C36</f>
        <v>997516066.44000006</v>
      </c>
      <c r="D5" s="39">
        <f t="shared" ref="D5:F5" si="0">D6+D36</f>
        <v>212899135.53</v>
      </c>
      <c r="E5" s="39">
        <f t="shared" si="0"/>
        <v>1054484867.3299999</v>
      </c>
      <c r="F5" s="39">
        <f t="shared" si="0"/>
        <v>242862911.70999998</v>
      </c>
      <c r="G5" s="39">
        <f t="shared" ref="G5" si="1">G6+G36</f>
        <v>29963776.179999974</v>
      </c>
    </row>
    <row r="6" spans="1:8">
      <c r="A6" s="40" t="s">
        <v>67</v>
      </c>
      <c r="B6" s="41" t="s">
        <v>0</v>
      </c>
      <c r="C6" s="42">
        <f>SUM(C7+C8+C9+C14+C19+C21+C26+C27+C30+C33+C34)</f>
        <v>223104081</v>
      </c>
      <c r="D6" s="42">
        <f>SUM(D7+D8+D9+D14+D19+D20+D21+D26+D27+D30+D33+D34)</f>
        <v>45862201.81000001</v>
      </c>
      <c r="E6" s="42">
        <f>SUM(E7+E8+E9+E14+E19+E21+E26+E27+E30+E33+E34)</f>
        <v>221689476</v>
      </c>
      <c r="F6" s="42">
        <f>SUM(F7+F8+F9+F14+F19+F20+F21+F26+F27+F30+F33+F34)</f>
        <v>49425420.620000012</v>
      </c>
      <c r="G6" s="42">
        <f>SUM(G7+G8+G9+G14+G19+G20+G21+G26+G27+G30+G33+G34)</f>
        <v>3563218.8099999996</v>
      </c>
      <c r="H6" s="20"/>
    </row>
    <row r="7" spans="1:8">
      <c r="A7" s="43" t="s">
        <v>68</v>
      </c>
      <c r="B7" s="44" t="s">
        <v>1</v>
      </c>
      <c r="C7" s="45">
        <v>185030000</v>
      </c>
      <c r="D7" s="46">
        <v>34807236.670000002</v>
      </c>
      <c r="E7" s="47">
        <v>181792000</v>
      </c>
      <c r="F7" s="48">
        <v>39471784.280000001</v>
      </c>
      <c r="G7" s="49">
        <f t="shared" ref="G7:G34" si="2">SUM(F7-D7)</f>
        <v>4664547.6099999994</v>
      </c>
    </row>
    <row r="8" spans="1:8" ht="26.4">
      <c r="A8" s="50" t="s">
        <v>69</v>
      </c>
      <c r="B8" s="51" t="s">
        <v>2</v>
      </c>
      <c r="C8" s="45">
        <v>19022800</v>
      </c>
      <c r="D8" s="46">
        <v>4265300.3</v>
      </c>
      <c r="E8" s="45">
        <v>19065650</v>
      </c>
      <c r="F8" s="46">
        <v>4917048.63</v>
      </c>
      <c r="G8" s="49">
        <f t="shared" si="2"/>
        <v>651748.33000000007</v>
      </c>
    </row>
    <row r="9" spans="1:8">
      <c r="A9" s="52" t="s">
        <v>70</v>
      </c>
      <c r="B9" s="53" t="s">
        <v>4</v>
      </c>
      <c r="C9" s="54">
        <f>SUM(C10+C11+C12+C13)</f>
        <v>4630000</v>
      </c>
      <c r="D9" s="54">
        <f>SUM(D10+D11+D12+D13)</f>
        <v>2489737.38</v>
      </c>
      <c r="E9" s="54">
        <f t="shared" ref="E9:F9" si="3">SUM(E10+E11+E12+E13)</f>
        <v>7101000</v>
      </c>
      <c r="F9" s="54">
        <f t="shared" si="3"/>
        <v>1911936.04</v>
      </c>
      <c r="G9" s="49">
        <f t="shared" si="2"/>
        <v>-577801.33999999985</v>
      </c>
    </row>
    <row r="10" spans="1:8" ht="26.4">
      <c r="A10" s="52" t="s">
        <v>71</v>
      </c>
      <c r="B10" s="53" t="s">
        <v>5</v>
      </c>
      <c r="C10" s="47">
        <v>3425000</v>
      </c>
      <c r="D10" s="48">
        <v>730718.99</v>
      </c>
      <c r="E10" s="47">
        <v>5223000</v>
      </c>
      <c r="F10" s="48">
        <v>996550.49</v>
      </c>
      <c r="G10" s="49">
        <f t="shared" si="2"/>
        <v>265831.5</v>
      </c>
    </row>
    <row r="11" spans="1:8">
      <c r="A11" s="37" t="s">
        <v>72</v>
      </c>
      <c r="B11" s="55" t="s">
        <v>6</v>
      </c>
      <c r="C11" s="47">
        <v>820000</v>
      </c>
      <c r="D11" s="48">
        <v>979202.1</v>
      </c>
      <c r="E11" s="47">
        <v>10000</v>
      </c>
      <c r="F11" s="48">
        <v>-5607.4</v>
      </c>
      <c r="G11" s="49">
        <f t="shared" si="2"/>
        <v>-984809.5</v>
      </c>
    </row>
    <row r="12" spans="1:8">
      <c r="A12" s="37" t="s">
        <v>73</v>
      </c>
      <c r="B12" s="55" t="s">
        <v>7</v>
      </c>
      <c r="C12" s="47">
        <v>317000</v>
      </c>
      <c r="D12" s="48">
        <v>426841.49</v>
      </c>
      <c r="E12" s="47">
        <v>555000</v>
      </c>
      <c r="F12" s="48">
        <v>544739.76</v>
      </c>
      <c r="G12" s="49">
        <f t="shared" si="2"/>
        <v>117898.27000000002</v>
      </c>
    </row>
    <row r="13" spans="1:8" ht="26.4">
      <c r="A13" s="37" t="s">
        <v>74</v>
      </c>
      <c r="B13" s="55" t="s">
        <v>8</v>
      </c>
      <c r="C13" s="47">
        <v>68000</v>
      </c>
      <c r="D13" s="48">
        <v>352974.8</v>
      </c>
      <c r="E13" s="47">
        <v>1313000</v>
      </c>
      <c r="F13" s="48">
        <v>376253.19</v>
      </c>
      <c r="G13" s="49">
        <f t="shared" si="2"/>
        <v>23278.390000000014</v>
      </c>
    </row>
    <row r="14" spans="1:8">
      <c r="A14" s="37" t="s">
        <v>139</v>
      </c>
      <c r="B14" s="55" t="s">
        <v>61</v>
      </c>
      <c r="C14" s="49">
        <f>SUM(C15+C16)</f>
        <v>3316000</v>
      </c>
      <c r="D14" s="49">
        <f>SUM(D15+D16)</f>
        <v>1123034.71</v>
      </c>
      <c r="E14" s="49">
        <f t="shared" ref="E14:F14" si="4">SUM(E15+E16)</f>
        <v>3399000</v>
      </c>
      <c r="F14" s="49">
        <f t="shared" si="4"/>
        <v>476674.45</v>
      </c>
      <c r="G14" s="49">
        <f t="shared" si="2"/>
        <v>-646360.26</v>
      </c>
    </row>
    <row r="15" spans="1:8">
      <c r="A15" s="37" t="s">
        <v>140</v>
      </c>
      <c r="B15" s="55" t="s">
        <v>62</v>
      </c>
      <c r="C15" s="47">
        <v>1242000</v>
      </c>
      <c r="D15" s="48">
        <v>20855.59</v>
      </c>
      <c r="E15" s="47">
        <v>1201000</v>
      </c>
      <c r="F15" s="48">
        <v>29151.759999999998</v>
      </c>
      <c r="G15" s="49">
        <f t="shared" si="2"/>
        <v>8296.1699999999983</v>
      </c>
    </row>
    <row r="16" spans="1:8">
      <c r="A16" s="37" t="s">
        <v>141</v>
      </c>
      <c r="B16" s="55" t="s">
        <v>63</v>
      </c>
      <c r="C16" s="49">
        <f>SUM(C17:C18)</f>
        <v>2074000</v>
      </c>
      <c r="D16" s="49">
        <f>SUM(D17:D18)</f>
        <v>1102179.1199999999</v>
      </c>
      <c r="E16" s="49">
        <f t="shared" ref="E16:F16" si="5">SUM(E17:E18)</f>
        <v>2198000</v>
      </c>
      <c r="F16" s="49">
        <f t="shared" si="5"/>
        <v>447522.69</v>
      </c>
      <c r="G16" s="49">
        <f t="shared" si="2"/>
        <v>-654656.42999999993</v>
      </c>
    </row>
    <row r="17" spans="1:7">
      <c r="A17" s="37" t="s">
        <v>142</v>
      </c>
      <c r="B17" s="55" t="s">
        <v>64</v>
      </c>
      <c r="C17" s="56">
        <v>1359000</v>
      </c>
      <c r="D17" s="57">
        <v>1080328.67</v>
      </c>
      <c r="E17" s="56">
        <v>1436000</v>
      </c>
      <c r="F17" s="57">
        <v>451645.76</v>
      </c>
      <c r="G17" s="49">
        <f t="shared" si="2"/>
        <v>-628682.90999999992</v>
      </c>
    </row>
    <row r="18" spans="1:7">
      <c r="A18" s="37" t="s">
        <v>143</v>
      </c>
      <c r="B18" s="55" t="s">
        <v>65</v>
      </c>
      <c r="C18" s="56">
        <v>715000</v>
      </c>
      <c r="D18" s="57">
        <v>21850.45</v>
      </c>
      <c r="E18" s="56">
        <v>762000</v>
      </c>
      <c r="F18" s="57">
        <v>-4123.07</v>
      </c>
      <c r="G18" s="49">
        <f t="shared" si="2"/>
        <v>-25973.52</v>
      </c>
    </row>
    <row r="19" spans="1:7">
      <c r="A19" s="37" t="s">
        <v>75</v>
      </c>
      <c r="B19" s="55" t="s">
        <v>9</v>
      </c>
      <c r="C19" s="45">
        <v>1173770</v>
      </c>
      <c r="D19" s="46">
        <v>207711.76</v>
      </c>
      <c r="E19" s="45">
        <v>890500</v>
      </c>
      <c r="F19" s="46">
        <v>349556.84</v>
      </c>
      <c r="G19" s="49">
        <f t="shared" si="2"/>
        <v>141845.08000000002</v>
      </c>
    </row>
    <row r="20" spans="1:7" ht="26.4">
      <c r="A20" s="37" t="s">
        <v>138</v>
      </c>
      <c r="B20" s="55" t="s">
        <v>66</v>
      </c>
      <c r="C20" s="46">
        <v>0</v>
      </c>
      <c r="D20" s="46">
        <v>-527.12</v>
      </c>
      <c r="E20" s="49">
        <v>0</v>
      </c>
      <c r="F20" s="49">
        <v>0</v>
      </c>
      <c r="G20" s="49">
        <f t="shared" si="2"/>
        <v>527.12</v>
      </c>
    </row>
    <row r="21" spans="1:7" ht="26.4">
      <c r="A21" s="37" t="s">
        <v>76</v>
      </c>
      <c r="B21" s="55" t="s">
        <v>10</v>
      </c>
      <c r="C21" s="58">
        <f>SUM(C22+C23+C24+C25)</f>
        <v>5511278</v>
      </c>
      <c r="D21" s="58">
        <f>SUM(D22+D23+D24+D25)</f>
        <v>1828755.25</v>
      </c>
      <c r="E21" s="58">
        <f t="shared" ref="E21:F21" si="6">SUM(E22+E23+E24+E25)</f>
        <v>5073926</v>
      </c>
      <c r="F21" s="58">
        <f t="shared" si="6"/>
        <v>1159276.6499999999</v>
      </c>
      <c r="G21" s="49">
        <f t="shared" si="2"/>
        <v>-669478.60000000009</v>
      </c>
    </row>
    <row r="22" spans="1:7" ht="52.8">
      <c r="A22" s="37" t="s">
        <v>77</v>
      </c>
      <c r="B22" s="55" t="s">
        <v>11</v>
      </c>
      <c r="C22" s="59">
        <v>2000000</v>
      </c>
      <c r="D22" s="60">
        <v>209754.44</v>
      </c>
      <c r="E22" s="56">
        <v>1500000</v>
      </c>
      <c r="F22" s="57">
        <v>255729.65</v>
      </c>
      <c r="G22" s="49">
        <f t="shared" si="2"/>
        <v>45975.209999999992</v>
      </c>
    </row>
    <row r="23" spans="1:7" ht="66">
      <c r="A23" s="37" t="s">
        <v>78</v>
      </c>
      <c r="B23" s="61" t="s">
        <v>12</v>
      </c>
      <c r="C23" s="56">
        <v>775078</v>
      </c>
      <c r="D23" s="57">
        <v>103605.24</v>
      </c>
      <c r="E23" s="56">
        <v>540828</v>
      </c>
      <c r="F23" s="57">
        <v>100788.75</v>
      </c>
      <c r="G23" s="49">
        <f t="shared" si="2"/>
        <v>-2816.4900000000052</v>
      </c>
    </row>
    <row r="24" spans="1:7" ht="26.4">
      <c r="A24" s="37" t="s">
        <v>79</v>
      </c>
      <c r="B24" s="55" t="s">
        <v>13</v>
      </c>
      <c r="C24" s="56">
        <v>1665000</v>
      </c>
      <c r="D24" s="57">
        <v>1011965.39</v>
      </c>
      <c r="E24" s="56">
        <v>1685000</v>
      </c>
      <c r="F24" s="57">
        <v>324387.86</v>
      </c>
      <c r="G24" s="49">
        <f t="shared" si="2"/>
        <v>-687577.53</v>
      </c>
    </row>
    <row r="25" spans="1:7" ht="52.8">
      <c r="A25" s="37" t="s">
        <v>80</v>
      </c>
      <c r="B25" s="61" t="s">
        <v>14</v>
      </c>
      <c r="C25" s="47">
        <v>1071200</v>
      </c>
      <c r="D25" s="48">
        <v>503430.18</v>
      </c>
      <c r="E25" s="47">
        <v>1348098</v>
      </c>
      <c r="F25" s="48">
        <v>478370.39</v>
      </c>
      <c r="G25" s="49">
        <f t="shared" si="2"/>
        <v>-25059.789999999979</v>
      </c>
    </row>
    <row r="26" spans="1:7">
      <c r="A26" s="37" t="s">
        <v>81</v>
      </c>
      <c r="B26" s="55" t="s">
        <v>15</v>
      </c>
      <c r="C26" s="45">
        <v>320367</v>
      </c>
      <c r="D26" s="46">
        <v>265770.67</v>
      </c>
      <c r="E26" s="45">
        <v>400500</v>
      </c>
      <c r="F26" s="46">
        <v>158513.07</v>
      </c>
      <c r="G26" s="49">
        <f t="shared" si="2"/>
        <v>-107257.59999999998</v>
      </c>
    </row>
    <row r="27" spans="1:7" ht="26.4">
      <c r="A27" s="37" t="s">
        <v>82</v>
      </c>
      <c r="B27" s="55" t="s">
        <v>16</v>
      </c>
      <c r="C27" s="49">
        <f>SUM(C28+C29)</f>
        <v>2728916</v>
      </c>
      <c r="D27" s="49">
        <f>SUM(D28+D29)</f>
        <v>268196.27</v>
      </c>
      <c r="E27" s="49">
        <f t="shared" ref="E27:F27" si="7">SUM(E28+E29)</f>
        <v>2066000</v>
      </c>
      <c r="F27" s="49">
        <f t="shared" si="7"/>
        <v>626099.15</v>
      </c>
      <c r="G27" s="49">
        <f t="shared" si="2"/>
        <v>357902.88</v>
      </c>
    </row>
    <row r="28" spans="1:7">
      <c r="A28" s="37" t="s">
        <v>83</v>
      </c>
      <c r="B28" s="55" t="s">
        <v>17</v>
      </c>
      <c r="C28" s="47">
        <v>1700000</v>
      </c>
      <c r="D28" s="48">
        <v>90978.15</v>
      </c>
      <c r="E28" s="47">
        <v>920000</v>
      </c>
      <c r="F28" s="48">
        <v>429346.56</v>
      </c>
      <c r="G28" s="49">
        <f t="shared" si="2"/>
        <v>338368.41000000003</v>
      </c>
    </row>
    <row r="29" spans="1:7">
      <c r="A29" s="37" t="s">
        <v>84</v>
      </c>
      <c r="B29" s="55" t="s">
        <v>18</v>
      </c>
      <c r="C29" s="47">
        <v>1028916</v>
      </c>
      <c r="D29" s="48">
        <v>177218.12</v>
      </c>
      <c r="E29" s="47">
        <v>1146000</v>
      </c>
      <c r="F29" s="48">
        <v>196752.59</v>
      </c>
      <c r="G29" s="49">
        <f t="shared" si="2"/>
        <v>19534.47</v>
      </c>
    </row>
    <row r="30" spans="1:7">
      <c r="A30" s="37" t="s">
        <v>85</v>
      </c>
      <c r="B30" s="55" t="s">
        <v>20</v>
      </c>
      <c r="C30" s="49">
        <f>SUM(C31+C32)</f>
        <v>1135800</v>
      </c>
      <c r="D30" s="49">
        <f>SUM(D31+D32)</f>
        <v>343325.81</v>
      </c>
      <c r="E30" s="49">
        <f>SUM(E31+E32)</f>
        <v>904000</v>
      </c>
      <c r="F30" s="49">
        <f>SUM(F31+F32)</f>
        <v>227080.38</v>
      </c>
      <c r="G30" s="49">
        <f t="shared" si="2"/>
        <v>-116245.43</v>
      </c>
    </row>
    <row r="31" spans="1:7" ht="52.8">
      <c r="A31" s="37" t="s">
        <v>86</v>
      </c>
      <c r="B31" s="61" t="s">
        <v>21</v>
      </c>
      <c r="C31" s="47">
        <v>335800</v>
      </c>
      <c r="D31" s="48">
        <v>82545.710000000006</v>
      </c>
      <c r="E31" s="47">
        <v>104000</v>
      </c>
      <c r="F31" s="48">
        <v>26040.48</v>
      </c>
      <c r="G31" s="49">
        <f t="shared" si="2"/>
        <v>-56505.23000000001</v>
      </c>
    </row>
    <row r="32" spans="1:7" ht="26.4">
      <c r="A32" s="37" t="s">
        <v>87</v>
      </c>
      <c r="B32" s="55" t="s">
        <v>22</v>
      </c>
      <c r="C32" s="47">
        <v>800000</v>
      </c>
      <c r="D32" s="48">
        <v>260780.1</v>
      </c>
      <c r="E32" s="47">
        <v>800000</v>
      </c>
      <c r="F32" s="48">
        <v>201039.9</v>
      </c>
      <c r="G32" s="49">
        <f t="shared" si="2"/>
        <v>-59740.200000000012</v>
      </c>
    </row>
    <row r="33" spans="1:7">
      <c r="A33" s="37" t="s">
        <v>88</v>
      </c>
      <c r="B33" s="55" t="s">
        <v>23</v>
      </c>
      <c r="C33" s="45">
        <v>100000</v>
      </c>
      <c r="D33" s="46">
        <v>251594.11</v>
      </c>
      <c r="E33" s="45">
        <v>900000</v>
      </c>
      <c r="F33" s="46">
        <v>142325.45000000001</v>
      </c>
      <c r="G33" s="49">
        <f t="shared" si="2"/>
        <v>-109268.65999999997</v>
      </c>
    </row>
    <row r="34" spans="1:7">
      <c r="A34" s="37" t="s">
        <v>89</v>
      </c>
      <c r="B34" s="55" t="s">
        <v>24</v>
      </c>
      <c r="C34" s="45">
        <v>135150</v>
      </c>
      <c r="D34" s="46">
        <v>12066</v>
      </c>
      <c r="E34" s="45">
        <v>96900</v>
      </c>
      <c r="F34" s="46">
        <v>-14874.32</v>
      </c>
      <c r="G34" s="49">
        <f t="shared" si="2"/>
        <v>-26940.32</v>
      </c>
    </row>
    <row r="35" spans="1:7">
      <c r="A35" s="37" t="s">
        <v>90</v>
      </c>
      <c r="B35" s="55" t="s">
        <v>25</v>
      </c>
      <c r="C35" s="49">
        <f ca="1">SUM(C35)</f>
        <v>0</v>
      </c>
      <c r="D35" s="48">
        <v>-330</v>
      </c>
      <c r="E35" s="49">
        <v>0</v>
      </c>
      <c r="F35" s="48">
        <v>-14874.32</v>
      </c>
      <c r="G35" s="49">
        <f>SUM(F35-D35)</f>
        <v>-14544.32</v>
      </c>
    </row>
    <row r="36" spans="1:7">
      <c r="A36" s="33" t="s">
        <v>91</v>
      </c>
      <c r="B36" s="34" t="s">
        <v>28</v>
      </c>
      <c r="C36" s="35">
        <f>C37+C86+C89+C94</f>
        <v>774411985.44000006</v>
      </c>
      <c r="D36" s="35">
        <f>D37+D86+D89+D94</f>
        <v>167036933.72</v>
      </c>
      <c r="E36" s="35">
        <f t="shared" ref="E36:F36" si="8">E37+E86+E89+E94</f>
        <v>832795391.32999992</v>
      </c>
      <c r="F36" s="35">
        <f t="shared" si="8"/>
        <v>193437491.08999997</v>
      </c>
      <c r="G36" s="35">
        <f>F36-D36</f>
        <v>26400557.369999975</v>
      </c>
    </row>
    <row r="37" spans="1:7" ht="26.4">
      <c r="A37" s="25" t="s">
        <v>92</v>
      </c>
      <c r="B37" s="26" t="s">
        <v>29</v>
      </c>
      <c r="C37" s="32">
        <f>C38+C45+C65+C80</f>
        <v>774411985.44000006</v>
      </c>
      <c r="D37" s="32">
        <f>D38+D45+D65+D80</f>
        <v>167407126.30000001</v>
      </c>
      <c r="E37" s="32">
        <f t="shared" ref="E37:F37" si="9">E38+E45+E65+E80</f>
        <v>832795391.32999992</v>
      </c>
      <c r="F37" s="32">
        <f t="shared" si="9"/>
        <v>193373417.88999999</v>
      </c>
      <c r="G37" s="32">
        <f t="shared" ref="G37:G38" si="10">F37-D37</f>
        <v>25966291.589999974</v>
      </c>
    </row>
    <row r="38" spans="1:7">
      <c r="A38" s="25" t="s">
        <v>93</v>
      </c>
      <c r="B38" s="26" t="s">
        <v>30</v>
      </c>
      <c r="C38" s="27">
        <f>C39+C43+C41</f>
        <v>195734700</v>
      </c>
      <c r="D38" s="27">
        <f t="shared" ref="D38:E38" si="11">D39+D43+D41</f>
        <v>48933675</v>
      </c>
      <c r="E38" s="27">
        <f t="shared" si="11"/>
        <v>203727100</v>
      </c>
      <c r="F38" s="27">
        <f>F39+F43+F41</f>
        <v>54694454.990000002</v>
      </c>
      <c r="G38" s="32">
        <f t="shared" si="10"/>
        <v>5760779.9900000021</v>
      </c>
    </row>
    <row r="39" spans="1:7">
      <c r="A39" s="1" t="s">
        <v>94</v>
      </c>
      <c r="B39" s="2" t="s">
        <v>31</v>
      </c>
      <c r="C39" s="8">
        <f>C40</f>
        <v>144306200</v>
      </c>
      <c r="D39" s="8">
        <f>D40</f>
        <v>36076550.009999998</v>
      </c>
      <c r="E39" s="8">
        <f>E40</f>
        <v>159675100</v>
      </c>
      <c r="F39" s="8">
        <f>F40</f>
        <v>39918774.990000002</v>
      </c>
      <c r="G39" s="7">
        <f>F39-D39</f>
        <v>3842224.9800000042</v>
      </c>
    </row>
    <row r="40" spans="1:7" ht="26.4">
      <c r="A40" s="1" t="s">
        <v>95</v>
      </c>
      <c r="B40" s="2" t="s">
        <v>32</v>
      </c>
      <c r="C40" s="9">
        <v>144306200</v>
      </c>
      <c r="D40" s="9">
        <v>36076550.009999998</v>
      </c>
      <c r="E40" s="9">
        <v>159675100</v>
      </c>
      <c r="F40" s="9">
        <v>39918774.990000002</v>
      </c>
      <c r="G40" s="7">
        <f t="shared" ref="G40:G44" si="12">F40-D40</f>
        <v>3842224.9800000042</v>
      </c>
    </row>
    <row r="41" spans="1:7" ht="26.4">
      <c r="A41" s="1" t="s">
        <v>96</v>
      </c>
      <c r="B41" s="2" t="s">
        <v>33</v>
      </c>
      <c r="C41" s="8">
        <f>C42</f>
        <v>51428500</v>
      </c>
      <c r="D41" s="8">
        <f>D42</f>
        <v>12857124.99</v>
      </c>
      <c r="E41" s="8">
        <f t="shared" ref="E41:F43" si="13">E42</f>
        <v>44052000</v>
      </c>
      <c r="F41" s="8">
        <f t="shared" si="13"/>
        <v>11013000</v>
      </c>
      <c r="G41" s="7">
        <f t="shared" si="12"/>
        <v>-1844124.9900000002</v>
      </c>
    </row>
    <row r="42" spans="1:7" ht="26.4">
      <c r="A42" s="1" t="s">
        <v>97</v>
      </c>
      <c r="B42" s="2" t="s">
        <v>34</v>
      </c>
      <c r="C42" s="9">
        <v>51428500</v>
      </c>
      <c r="D42" s="9">
        <v>12857124.99</v>
      </c>
      <c r="E42" s="9">
        <v>44052000</v>
      </c>
      <c r="F42" s="9">
        <v>11013000</v>
      </c>
      <c r="G42" s="7">
        <f t="shared" si="12"/>
        <v>-1844124.9900000002</v>
      </c>
    </row>
    <row r="43" spans="1:7">
      <c r="A43" s="22" t="s">
        <v>183</v>
      </c>
      <c r="B43" s="21" t="s">
        <v>185</v>
      </c>
      <c r="C43" s="8">
        <f>C44</f>
        <v>0</v>
      </c>
      <c r="D43" s="8">
        <f>D44</f>
        <v>0</v>
      </c>
      <c r="E43" s="8">
        <f t="shared" si="13"/>
        <v>0</v>
      </c>
      <c r="F43" s="8">
        <f t="shared" si="13"/>
        <v>3762680</v>
      </c>
      <c r="G43" s="7">
        <f t="shared" si="12"/>
        <v>3762680</v>
      </c>
    </row>
    <row r="44" spans="1:7">
      <c r="A44" s="22" t="s">
        <v>184</v>
      </c>
      <c r="B44" s="21" t="s">
        <v>186</v>
      </c>
      <c r="C44" s="9">
        <v>0</v>
      </c>
      <c r="D44" s="9">
        <v>0</v>
      </c>
      <c r="E44" s="9">
        <v>0</v>
      </c>
      <c r="F44" s="9">
        <v>3762680</v>
      </c>
      <c r="G44" s="7">
        <f t="shared" si="12"/>
        <v>3762680</v>
      </c>
    </row>
    <row r="45" spans="1:7" ht="26.4">
      <c r="A45" s="25" t="s">
        <v>98</v>
      </c>
      <c r="B45" s="26" t="s">
        <v>35</v>
      </c>
      <c r="C45" s="27">
        <f>C46+C58+C60+C62+C48+C50+C52+C54+C56</f>
        <v>186779131.44</v>
      </c>
      <c r="D45" s="27">
        <f t="shared" ref="D45:F45" si="14">D46+D58+D60+D62+D48+D50+D52+D54+D56</f>
        <v>33561093.379999995</v>
      </c>
      <c r="E45" s="27">
        <f t="shared" si="14"/>
        <v>203169405.43000001</v>
      </c>
      <c r="F45" s="27">
        <f t="shared" si="14"/>
        <v>43463692.799999997</v>
      </c>
      <c r="G45" s="32">
        <f>F45-D45</f>
        <v>9902599.4200000018</v>
      </c>
    </row>
    <row r="46" spans="1:7" ht="26.4">
      <c r="A46" s="1" t="s">
        <v>154</v>
      </c>
      <c r="B46" s="2" t="s">
        <v>155</v>
      </c>
      <c r="C46" s="8">
        <f>C47</f>
        <v>0</v>
      </c>
      <c r="D46" s="8">
        <f t="shared" ref="D46:F46" si="15">D47</f>
        <v>0</v>
      </c>
      <c r="E46" s="8">
        <f t="shared" si="15"/>
        <v>0</v>
      </c>
      <c r="F46" s="8">
        <f t="shared" si="15"/>
        <v>0</v>
      </c>
      <c r="G46" s="7">
        <f t="shared" ref="G46:G64" si="16">F46-D46</f>
        <v>0</v>
      </c>
    </row>
    <row r="47" spans="1:7" ht="26.4">
      <c r="A47" s="1" t="s">
        <v>157</v>
      </c>
      <c r="B47" s="2" t="s">
        <v>156</v>
      </c>
      <c r="C47" s="9">
        <v>0</v>
      </c>
      <c r="D47" s="9">
        <v>0</v>
      </c>
      <c r="E47" s="6">
        <v>0</v>
      </c>
      <c r="F47" s="6">
        <v>0</v>
      </c>
      <c r="G47" s="7">
        <f t="shared" si="16"/>
        <v>0</v>
      </c>
    </row>
    <row r="48" spans="1:7" ht="31.8">
      <c r="A48" s="23" t="s">
        <v>150</v>
      </c>
      <c r="B48" s="24" t="s">
        <v>149</v>
      </c>
      <c r="C48" s="9">
        <f>C49</f>
        <v>1793930</v>
      </c>
      <c r="D48" s="9">
        <f t="shared" ref="D48:F48" si="17">D49</f>
        <v>0</v>
      </c>
      <c r="E48" s="9">
        <f t="shared" si="17"/>
        <v>0</v>
      </c>
      <c r="F48" s="9">
        <f t="shared" si="17"/>
        <v>0</v>
      </c>
      <c r="G48" s="7">
        <f t="shared" si="16"/>
        <v>0</v>
      </c>
    </row>
    <row r="49" spans="1:7" ht="42">
      <c r="A49" s="23" t="s">
        <v>159</v>
      </c>
      <c r="B49" s="24" t="s">
        <v>170</v>
      </c>
      <c r="C49" s="9">
        <v>1793930</v>
      </c>
      <c r="D49" s="9">
        <v>0</v>
      </c>
      <c r="E49" s="6">
        <v>0</v>
      </c>
      <c r="F49" s="6">
        <v>0</v>
      </c>
      <c r="G49" s="7">
        <f t="shared" si="16"/>
        <v>0</v>
      </c>
    </row>
    <row r="50" spans="1:7" ht="31.8">
      <c r="A50" s="23" t="s">
        <v>160</v>
      </c>
      <c r="B50" s="24" t="s">
        <v>171</v>
      </c>
      <c r="C50" s="9">
        <f>C51</f>
        <v>7069700</v>
      </c>
      <c r="D50" s="9">
        <f t="shared" ref="D50:F50" si="18">D51</f>
        <v>2069699.99</v>
      </c>
      <c r="E50" s="9">
        <f t="shared" si="18"/>
        <v>6580100</v>
      </c>
      <c r="F50" s="9">
        <f t="shared" si="18"/>
        <v>1428527.39</v>
      </c>
      <c r="G50" s="7">
        <f t="shared" si="16"/>
        <v>-641172.60000000009</v>
      </c>
    </row>
    <row r="51" spans="1:7" ht="42">
      <c r="A51" s="23" t="s">
        <v>151</v>
      </c>
      <c r="B51" s="24" t="s">
        <v>172</v>
      </c>
      <c r="C51" s="9">
        <v>7069700</v>
      </c>
      <c r="D51" s="9">
        <v>2069699.99</v>
      </c>
      <c r="E51" s="6">
        <v>6580100</v>
      </c>
      <c r="F51" s="6">
        <v>1428527.39</v>
      </c>
      <c r="G51" s="7">
        <f t="shared" si="16"/>
        <v>-641172.60000000009</v>
      </c>
    </row>
    <row r="52" spans="1:7" ht="31.8">
      <c r="A52" s="23" t="s">
        <v>161</v>
      </c>
      <c r="B52" s="24" t="s">
        <v>173</v>
      </c>
      <c r="C52" s="9">
        <f>C53</f>
        <v>669204</v>
      </c>
      <c r="D52" s="9">
        <f t="shared" ref="D52:F52" si="19">D53</f>
        <v>0</v>
      </c>
      <c r="E52" s="9">
        <f t="shared" si="19"/>
        <v>739479.46</v>
      </c>
      <c r="F52" s="9">
        <f t="shared" si="19"/>
        <v>739479.46</v>
      </c>
      <c r="G52" s="7">
        <f t="shared" si="16"/>
        <v>739479.46</v>
      </c>
    </row>
    <row r="53" spans="1:7" ht="31.8">
      <c r="A53" s="23" t="s">
        <v>162</v>
      </c>
      <c r="B53" s="24" t="s">
        <v>174</v>
      </c>
      <c r="C53" s="9">
        <v>669204</v>
      </c>
      <c r="D53" s="9">
        <v>0</v>
      </c>
      <c r="E53" s="6">
        <v>739479.46</v>
      </c>
      <c r="F53" s="6">
        <v>739479.46</v>
      </c>
      <c r="G53" s="7">
        <f t="shared" si="16"/>
        <v>739479.46</v>
      </c>
    </row>
    <row r="54" spans="1:7" ht="21.6">
      <c r="A54" s="23" t="s">
        <v>163</v>
      </c>
      <c r="B54" s="24" t="s">
        <v>175</v>
      </c>
      <c r="C54" s="9">
        <f>C55</f>
        <v>0</v>
      </c>
      <c r="D54" s="9">
        <f>D55</f>
        <v>747659.88</v>
      </c>
      <c r="E54" s="9">
        <f t="shared" ref="E54:F54" si="20">E55</f>
        <v>0</v>
      </c>
      <c r="F54" s="9">
        <f t="shared" si="20"/>
        <v>473309.66</v>
      </c>
      <c r="G54" s="7">
        <f t="shared" si="16"/>
        <v>-274350.22000000003</v>
      </c>
    </row>
    <row r="55" spans="1:7" ht="21.6">
      <c r="A55" s="23" t="s">
        <v>164</v>
      </c>
      <c r="B55" s="24" t="s">
        <v>176</v>
      </c>
      <c r="C55" s="9">
        <v>0</v>
      </c>
      <c r="D55" s="9">
        <v>747659.88</v>
      </c>
      <c r="E55" s="6">
        <v>0</v>
      </c>
      <c r="F55" s="6">
        <v>473309.66</v>
      </c>
      <c r="G55" s="7">
        <f t="shared" si="16"/>
        <v>-274350.22000000003</v>
      </c>
    </row>
    <row r="56" spans="1:7">
      <c r="A56" s="23" t="s">
        <v>165</v>
      </c>
      <c r="B56" s="24" t="s">
        <v>177</v>
      </c>
      <c r="C56" s="9">
        <f>C57</f>
        <v>50000</v>
      </c>
      <c r="D56" s="9">
        <f>D57</f>
        <v>50000</v>
      </c>
      <c r="E56" s="9">
        <f t="shared" ref="E56:F56" si="21">E57</f>
        <v>88770</v>
      </c>
      <c r="F56" s="9">
        <f t="shared" si="21"/>
        <v>88770</v>
      </c>
      <c r="G56" s="7">
        <f t="shared" si="16"/>
        <v>38770</v>
      </c>
    </row>
    <row r="57" spans="1:7" ht="21.6">
      <c r="A57" s="23" t="s">
        <v>158</v>
      </c>
      <c r="B57" s="24" t="s">
        <v>178</v>
      </c>
      <c r="C57" s="9">
        <v>50000</v>
      </c>
      <c r="D57" s="9">
        <v>50000</v>
      </c>
      <c r="E57" s="6">
        <v>88770</v>
      </c>
      <c r="F57" s="6">
        <v>88770</v>
      </c>
      <c r="G57" s="7">
        <f t="shared" si="16"/>
        <v>38770</v>
      </c>
    </row>
    <row r="58" spans="1:7" ht="21.6">
      <c r="A58" s="22" t="s">
        <v>134</v>
      </c>
      <c r="B58" s="24" t="s">
        <v>179</v>
      </c>
      <c r="C58" s="5">
        <f>C59</f>
        <v>3983953</v>
      </c>
      <c r="D58" s="5">
        <f t="shared" ref="D58:F58" si="22">D59</f>
        <v>0</v>
      </c>
      <c r="E58" s="5">
        <f t="shared" si="22"/>
        <v>3786219</v>
      </c>
      <c r="F58" s="5">
        <f t="shared" si="22"/>
        <v>0</v>
      </c>
      <c r="G58" s="7">
        <f t="shared" si="16"/>
        <v>0</v>
      </c>
    </row>
    <row r="59" spans="1:7" ht="21.6">
      <c r="A59" s="22" t="s">
        <v>135</v>
      </c>
      <c r="B59" s="24" t="s">
        <v>180</v>
      </c>
      <c r="C59" s="5">
        <v>3983953</v>
      </c>
      <c r="D59" s="5">
        <v>0</v>
      </c>
      <c r="E59" s="9">
        <v>3786219</v>
      </c>
      <c r="F59" s="9">
        <v>0</v>
      </c>
      <c r="G59" s="7">
        <f t="shared" si="16"/>
        <v>0</v>
      </c>
    </row>
    <row r="60" spans="1:7" ht="26.4">
      <c r="A60" s="13" t="s">
        <v>136</v>
      </c>
      <c r="B60" s="12" t="s">
        <v>132</v>
      </c>
      <c r="C60" s="5">
        <f>C61</f>
        <v>0</v>
      </c>
      <c r="D60" s="5">
        <f t="shared" ref="D60:F60" si="23">D61</f>
        <v>0</v>
      </c>
      <c r="E60" s="5">
        <f t="shared" si="23"/>
        <v>0</v>
      </c>
      <c r="F60" s="5">
        <f t="shared" si="23"/>
        <v>0</v>
      </c>
      <c r="G60" s="7">
        <f t="shared" si="16"/>
        <v>0</v>
      </c>
    </row>
    <row r="61" spans="1:7" ht="26.4">
      <c r="A61" s="13" t="s">
        <v>137</v>
      </c>
      <c r="B61" s="12" t="s">
        <v>133</v>
      </c>
      <c r="C61" s="5">
        <v>0</v>
      </c>
      <c r="D61" s="5">
        <v>0</v>
      </c>
      <c r="E61" s="9">
        <v>0</v>
      </c>
      <c r="F61" s="9">
        <v>0</v>
      </c>
      <c r="G61" s="7">
        <f t="shared" si="16"/>
        <v>0</v>
      </c>
    </row>
    <row r="62" spans="1:7">
      <c r="A62" s="1" t="s">
        <v>99</v>
      </c>
      <c r="B62" s="2" t="s">
        <v>36</v>
      </c>
      <c r="C62" s="8">
        <f>C63+C64</f>
        <v>173212344.44</v>
      </c>
      <c r="D62" s="8">
        <f t="shared" ref="D62:F62" si="24">D63+D64</f>
        <v>30693733.510000002</v>
      </c>
      <c r="E62" s="8">
        <f t="shared" si="24"/>
        <v>191974836.97</v>
      </c>
      <c r="F62" s="8">
        <f t="shared" si="24"/>
        <v>40733606.289999999</v>
      </c>
      <c r="G62" s="7">
        <f t="shared" si="16"/>
        <v>10039872.779999997</v>
      </c>
    </row>
    <row r="63" spans="1:7">
      <c r="A63" s="1" t="s">
        <v>100</v>
      </c>
      <c r="B63" s="2" t="s">
        <v>37</v>
      </c>
      <c r="C63" s="9">
        <v>166361294.44</v>
      </c>
      <c r="D63" s="9">
        <v>30693733.510000002</v>
      </c>
      <c r="E63" s="9">
        <v>183800136.97</v>
      </c>
      <c r="F63" s="9">
        <v>40733606.289999999</v>
      </c>
      <c r="G63" s="7">
        <f t="shared" si="16"/>
        <v>10039872.779999997</v>
      </c>
    </row>
    <row r="64" spans="1:7">
      <c r="A64" s="1" t="s">
        <v>130</v>
      </c>
      <c r="B64" s="2" t="s">
        <v>131</v>
      </c>
      <c r="C64" s="9">
        <v>6851050</v>
      </c>
      <c r="D64" s="9">
        <v>0</v>
      </c>
      <c r="E64" s="8">
        <v>8174700</v>
      </c>
      <c r="F64" s="8">
        <v>0</v>
      </c>
      <c r="G64" s="7">
        <f t="shared" si="16"/>
        <v>0</v>
      </c>
    </row>
    <row r="65" spans="1:7">
      <c r="A65" s="25" t="s">
        <v>101</v>
      </c>
      <c r="B65" s="26" t="s">
        <v>38</v>
      </c>
      <c r="C65" s="27">
        <f>C66+C68+C70+C72+C74+C76+C78</f>
        <v>371375079</v>
      </c>
      <c r="D65" s="27">
        <f>D66+D68+D70+D72+D74+D76+D78</f>
        <v>80792357.920000002</v>
      </c>
      <c r="E65" s="27">
        <f t="shared" ref="E65:F65" si="25">E66+E68+E70+E72+E74+E76+E78</f>
        <v>405562385.89999998</v>
      </c>
      <c r="F65" s="27">
        <f t="shared" si="25"/>
        <v>92399070.099999994</v>
      </c>
      <c r="G65" s="32">
        <f>F65-D65</f>
        <v>11606712.179999992</v>
      </c>
    </row>
    <row r="66" spans="1:7" ht="26.4">
      <c r="A66" s="1" t="s">
        <v>102</v>
      </c>
      <c r="B66" s="2" t="s">
        <v>39</v>
      </c>
      <c r="C66" s="8">
        <f>C67</f>
        <v>30770381</v>
      </c>
      <c r="D66" s="8">
        <f t="shared" ref="D66:F66" si="26">D67</f>
        <v>4261091.46</v>
      </c>
      <c r="E66" s="8">
        <f t="shared" si="26"/>
        <v>34060365.899999999</v>
      </c>
      <c r="F66" s="8">
        <f t="shared" si="26"/>
        <v>5721656.8899999997</v>
      </c>
      <c r="G66" s="7">
        <f t="shared" ref="G66:G79" si="27">F66-D66</f>
        <v>1460565.4299999997</v>
      </c>
    </row>
    <row r="67" spans="1:7" ht="26.4">
      <c r="A67" s="1" t="s">
        <v>103</v>
      </c>
      <c r="B67" s="2" t="s">
        <v>40</v>
      </c>
      <c r="C67" s="9">
        <v>30770381</v>
      </c>
      <c r="D67" s="9">
        <v>4261091.46</v>
      </c>
      <c r="E67" s="9">
        <v>34060365.899999999</v>
      </c>
      <c r="F67" s="9">
        <v>5721656.8899999997</v>
      </c>
      <c r="G67" s="7">
        <f t="shared" si="27"/>
        <v>1460565.4299999997</v>
      </c>
    </row>
    <row r="68" spans="1:7" ht="52.8">
      <c r="A68" s="1" t="s">
        <v>104</v>
      </c>
      <c r="B68" s="2" t="s">
        <v>41</v>
      </c>
      <c r="C68" s="8">
        <f>C69</f>
        <v>4300500</v>
      </c>
      <c r="D68" s="8">
        <f>D69</f>
        <v>1270500</v>
      </c>
      <c r="E68" s="8">
        <f>E69</f>
        <v>4754300</v>
      </c>
      <c r="F68" s="8">
        <f>F69</f>
        <v>1350000</v>
      </c>
      <c r="G68" s="7">
        <f t="shared" si="27"/>
        <v>79500</v>
      </c>
    </row>
    <row r="69" spans="1:7" ht="52.8">
      <c r="A69" s="1" t="s">
        <v>105</v>
      </c>
      <c r="B69" s="2" t="s">
        <v>42</v>
      </c>
      <c r="C69" s="9">
        <v>4300500</v>
      </c>
      <c r="D69" s="9">
        <v>1270500</v>
      </c>
      <c r="E69" s="9">
        <v>4754300</v>
      </c>
      <c r="F69" s="9">
        <v>1350000</v>
      </c>
      <c r="G69" s="7">
        <f t="shared" si="27"/>
        <v>79500</v>
      </c>
    </row>
    <row r="70" spans="1:7" ht="26.4">
      <c r="A70" s="1" t="s">
        <v>106</v>
      </c>
      <c r="B70" s="2" t="s">
        <v>43</v>
      </c>
      <c r="C70" s="8">
        <f>C71</f>
        <v>1297614</v>
      </c>
      <c r="D70" s="8">
        <f t="shared" ref="D70:F70" si="28">D71</f>
        <v>257559.96</v>
      </c>
      <c r="E70" s="8">
        <f t="shared" si="28"/>
        <v>1338125</v>
      </c>
      <c r="F70" s="8">
        <f t="shared" si="28"/>
        <v>191358.46</v>
      </c>
      <c r="G70" s="7">
        <f t="shared" si="27"/>
        <v>-66201.5</v>
      </c>
    </row>
    <row r="71" spans="1:7" ht="26.4">
      <c r="A71" s="1" t="s">
        <v>148</v>
      </c>
      <c r="B71" s="2" t="s">
        <v>166</v>
      </c>
      <c r="C71" s="9">
        <v>1297614</v>
      </c>
      <c r="D71" s="9">
        <v>257559.96</v>
      </c>
      <c r="E71" s="5">
        <v>1338125</v>
      </c>
      <c r="F71" s="5">
        <v>191358.46</v>
      </c>
      <c r="G71" s="7">
        <f t="shared" si="27"/>
        <v>-66201.5</v>
      </c>
    </row>
    <row r="72" spans="1:7" ht="39.6">
      <c r="A72" s="1" t="s">
        <v>107</v>
      </c>
      <c r="B72" s="2" t="s">
        <v>44</v>
      </c>
      <c r="C72" s="8">
        <f>C73</f>
        <v>12894</v>
      </c>
      <c r="D72" s="8">
        <f t="shared" ref="D72:F72" si="29">D73</f>
        <v>0</v>
      </c>
      <c r="E72" s="8">
        <f t="shared" si="29"/>
        <v>199212</v>
      </c>
      <c r="F72" s="8">
        <f t="shared" si="29"/>
        <v>129444</v>
      </c>
      <c r="G72" s="7">
        <f t="shared" si="27"/>
        <v>129444</v>
      </c>
    </row>
    <row r="73" spans="1:7" ht="39.6">
      <c r="A73" s="1" t="s">
        <v>108</v>
      </c>
      <c r="B73" s="2" t="s">
        <v>45</v>
      </c>
      <c r="C73" s="9">
        <v>12894</v>
      </c>
      <c r="D73" s="9">
        <v>0</v>
      </c>
      <c r="E73" s="5">
        <v>199212</v>
      </c>
      <c r="F73" s="5">
        <v>129444</v>
      </c>
      <c r="G73" s="7">
        <f t="shared" si="27"/>
        <v>129444</v>
      </c>
    </row>
    <row r="74" spans="1:7" ht="26.4">
      <c r="A74" s="14" t="s">
        <v>109</v>
      </c>
      <c r="B74" s="3" t="s">
        <v>126</v>
      </c>
      <c r="C74" s="8">
        <f>C75</f>
        <v>262793</v>
      </c>
      <c r="D74" s="8">
        <f t="shared" ref="D74:F74" si="30">D75</f>
        <v>0</v>
      </c>
      <c r="E74" s="8">
        <f t="shared" si="30"/>
        <v>0</v>
      </c>
      <c r="F74" s="8">
        <f t="shared" si="30"/>
        <v>0</v>
      </c>
      <c r="G74" s="7">
        <f t="shared" si="27"/>
        <v>0</v>
      </c>
    </row>
    <row r="75" spans="1:7" ht="26.4">
      <c r="A75" s="15" t="s">
        <v>110</v>
      </c>
      <c r="B75" s="4" t="s">
        <v>127</v>
      </c>
      <c r="C75" s="9">
        <v>262793</v>
      </c>
      <c r="D75" s="9">
        <v>0</v>
      </c>
      <c r="E75" s="9">
        <v>0</v>
      </c>
      <c r="F75" s="9">
        <v>0</v>
      </c>
      <c r="G75" s="7">
        <f t="shared" si="27"/>
        <v>0</v>
      </c>
    </row>
    <row r="76" spans="1:7" ht="26.4">
      <c r="A76" s="1" t="s">
        <v>111</v>
      </c>
      <c r="B76" s="2" t="s">
        <v>46</v>
      </c>
      <c r="C76" s="8">
        <f>C77</f>
        <v>51897</v>
      </c>
      <c r="D76" s="8">
        <f t="shared" ref="D76:F76" si="31">D77</f>
        <v>3206.5</v>
      </c>
      <c r="E76" s="8">
        <f t="shared" si="31"/>
        <v>53583</v>
      </c>
      <c r="F76" s="8">
        <f t="shared" si="31"/>
        <v>6610.75</v>
      </c>
      <c r="G76" s="7">
        <f t="shared" si="27"/>
        <v>3404.25</v>
      </c>
    </row>
    <row r="77" spans="1:7" ht="26.4">
      <c r="A77" s="1" t="s">
        <v>147</v>
      </c>
      <c r="B77" s="2" t="s">
        <v>167</v>
      </c>
      <c r="C77" s="9">
        <v>51897</v>
      </c>
      <c r="D77" s="9">
        <v>3206.5</v>
      </c>
      <c r="E77" s="6">
        <v>53583</v>
      </c>
      <c r="F77" s="6">
        <v>6610.75</v>
      </c>
      <c r="G77" s="7">
        <f t="shared" si="27"/>
        <v>3404.25</v>
      </c>
    </row>
    <row r="78" spans="1:7">
      <c r="A78" s="1" t="s">
        <v>112</v>
      </c>
      <c r="B78" s="2" t="s">
        <v>47</v>
      </c>
      <c r="C78" s="8">
        <f>C79</f>
        <v>334679000</v>
      </c>
      <c r="D78" s="8">
        <f t="shared" ref="D78:F78" si="32">D79</f>
        <v>75000000</v>
      </c>
      <c r="E78" s="8">
        <f t="shared" si="32"/>
        <v>365156800</v>
      </c>
      <c r="F78" s="8">
        <f t="shared" si="32"/>
        <v>85000000</v>
      </c>
      <c r="G78" s="7">
        <f t="shared" si="27"/>
        <v>10000000</v>
      </c>
    </row>
    <row r="79" spans="1:7">
      <c r="A79" s="1" t="s">
        <v>113</v>
      </c>
      <c r="B79" s="2" t="s">
        <v>48</v>
      </c>
      <c r="C79" s="9">
        <v>334679000</v>
      </c>
      <c r="D79" s="9">
        <v>75000000</v>
      </c>
      <c r="E79" s="9">
        <v>365156800</v>
      </c>
      <c r="F79" s="9">
        <v>85000000</v>
      </c>
      <c r="G79" s="7">
        <f t="shared" si="27"/>
        <v>10000000</v>
      </c>
    </row>
    <row r="80" spans="1:7">
      <c r="A80" s="25" t="s">
        <v>114</v>
      </c>
      <c r="B80" s="26" t="s">
        <v>49</v>
      </c>
      <c r="C80" s="27">
        <f>C81+C84</f>
        <v>20523075</v>
      </c>
      <c r="D80" s="27">
        <f t="shared" ref="D80:F80" si="33">D81+D84</f>
        <v>4120000</v>
      </c>
      <c r="E80" s="27">
        <f t="shared" si="33"/>
        <v>20336500</v>
      </c>
      <c r="F80" s="27">
        <f t="shared" si="33"/>
        <v>2816200</v>
      </c>
      <c r="G80" s="32">
        <f>F80-D80</f>
        <v>-1303800</v>
      </c>
    </row>
    <row r="81" spans="1:7" ht="39.6">
      <c r="A81" s="1" t="s">
        <v>115</v>
      </c>
      <c r="B81" s="2" t="s">
        <v>50</v>
      </c>
      <c r="C81" s="8">
        <f>C82+C83</f>
        <v>1275</v>
      </c>
      <c r="D81" s="8">
        <f t="shared" ref="D81:F81" si="34">D82+D83</f>
        <v>0</v>
      </c>
      <c r="E81" s="8">
        <f t="shared" si="34"/>
        <v>0</v>
      </c>
      <c r="F81" s="8">
        <f t="shared" si="34"/>
        <v>0</v>
      </c>
      <c r="G81" s="7">
        <f t="shared" ref="G81:G85" si="35">F81-D81</f>
        <v>0</v>
      </c>
    </row>
    <row r="82" spans="1:7" ht="52.8">
      <c r="A82" s="1" t="s">
        <v>116</v>
      </c>
      <c r="B82" s="2" t="s">
        <v>51</v>
      </c>
      <c r="C82" s="9">
        <v>1275</v>
      </c>
      <c r="D82" s="9">
        <v>0</v>
      </c>
      <c r="E82" s="8">
        <v>0</v>
      </c>
      <c r="F82" s="8">
        <v>0</v>
      </c>
      <c r="G82" s="7">
        <f t="shared" si="35"/>
        <v>0</v>
      </c>
    </row>
    <row r="83" spans="1:7" ht="52.8">
      <c r="A83" s="1" t="s">
        <v>129</v>
      </c>
      <c r="B83" s="2" t="s">
        <v>128</v>
      </c>
      <c r="C83" s="9">
        <v>0</v>
      </c>
      <c r="D83" s="9">
        <v>0</v>
      </c>
      <c r="E83" s="9">
        <v>0</v>
      </c>
      <c r="F83" s="9">
        <v>0</v>
      </c>
      <c r="G83" s="7">
        <f t="shared" si="35"/>
        <v>0</v>
      </c>
    </row>
    <row r="84" spans="1:7" ht="42">
      <c r="A84" s="23" t="s">
        <v>152</v>
      </c>
      <c r="B84" s="24" t="s">
        <v>181</v>
      </c>
      <c r="C84" s="9">
        <f>C85</f>
        <v>20521800</v>
      </c>
      <c r="D84" s="9">
        <f>D85</f>
        <v>4120000</v>
      </c>
      <c r="E84" s="9">
        <f t="shared" ref="E84:F84" si="36">E85</f>
        <v>20336500</v>
      </c>
      <c r="F84" s="9">
        <f t="shared" si="36"/>
        <v>2816200</v>
      </c>
      <c r="G84" s="7">
        <f t="shared" si="35"/>
        <v>-1303800</v>
      </c>
    </row>
    <row r="85" spans="1:7" ht="42">
      <c r="A85" s="23" t="s">
        <v>153</v>
      </c>
      <c r="B85" s="24" t="s">
        <v>182</v>
      </c>
      <c r="C85" s="9">
        <v>20521800</v>
      </c>
      <c r="D85" s="9">
        <v>4120000</v>
      </c>
      <c r="E85" s="9">
        <v>20336500</v>
      </c>
      <c r="F85" s="9">
        <v>2816200</v>
      </c>
      <c r="G85" s="7">
        <f t="shared" si="35"/>
        <v>-1303800</v>
      </c>
    </row>
    <row r="86" spans="1:7">
      <c r="A86" s="28" t="s">
        <v>117</v>
      </c>
      <c r="B86" s="29" t="s">
        <v>52</v>
      </c>
      <c r="C86" s="30">
        <f>C87</f>
        <v>0</v>
      </c>
      <c r="D86" s="30">
        <f t="shared" ref="D86:F87" si="37">D87</f>
        <v>1678</v>
      </c>
      <c r="E86" s="30">
        <f t="shared" si="37"/>
        <v>0</v>
      </c>
      <c r="F86" s="30">
        <f t="shared" si="37"/>
        <v>0</v>
      </c>
      <c r="G86" s="32">
        <f>F86-D86</f>
        <v>-1678</v>
      </c>
    </row>
    <row r="87" spans="1:7">
      <c r="A87" s="1" t="s">
        <v>168</v>
      </c>
      <c r="B87" s="2" t="s">
        <v>53</v>
      </c>
      <c r="C87" s="6">
        <f>C88</f>
        <v>0</v>
      </c>
      <c r="D87" s="6">
        <f t="shared" si="37"/>
        <v>1678</v>
      </c>
      <c r="E87" s="6">
        <f t="shared" si="37"/>
        <v>0</v>
      </c>
      <c r="F87" s="6">
        <f t="shared" si="37"/>
        <v>0</v>
      </c>
      <c r="G87" s="7">
        <f t="shared" ref="G87:G88" si="38">F87-D87</f>
        <v>-1678</v>
      </c>
    </row>
    <row r="88" spans="1:7">
      <c r="A88" s="1" t="s">
        <v>118</v>
      </c>
      <c r="B88" s="2" t="s">
        <v>53</v>
      </c>
      <c r="C88" s="8">
        <v>0</v>
      </c>
      <c r="D88" s="8">
        <v>1678</v>
      </c>
      <c r="E88" s="8">
        <v>0</v>
      </c>
      <c r="F88" s="8">
        <v>0</v>
      </c>
      <c r="G88" s="7">
        <f t="shared" si="38"/>
        <v>-1678</v>
      </c>
    </row>
    <row r="89" spans="1:7" ht="66">
      <c r="A89" s="28" t="s">
        <v>119</v>
      </c>
      <c r="B89" s="29" t="s">
        <v>54</v>
      </c>
      <c r="C89" s="31">
        <f>C90</f>
        <v>0</v>
      </c>
      <c r="D89" s="31">
        <f t="shared" ref="D89:F92" si="39">D90</f>
        <v>347371.42</v>
      </c>
      <c r="E89" s="31">
        <f t="shared" si="39"/>
        <v>0</v>
      </c>
      <c r="F89" s="31">
        <f t="shared" si="39"/>
        <v>64073.2</v>
      </c>
      <c r="G89" s="32">
        <f>F89-D89</f>
        <v>-283298.21999999997</v>
      </c>
    </row>
    <row r="90" spans="1:7" ht="26.4">
      <c r="A90" s="1" t="s">
        <v>120</v>
      </c>
      <c r="B90" s="2" t="s">
        <v>55</v>
      </c>
      <c r="C90" s="10">
        <f>C91</f>
        <v>0</v>
      </c>
      <c r="D90" s="10">
        <f t="shared" si="39"/>
        <v>347371.42</v>
      </c>
      <c r="E90" s="10">
        <f t="shared" si="39"/>
        <v>0</v>
      </c>
      <c r="F90" s="10">
        <f t="shared" si="39"/>
        <v>64073.2</v>
      </c>
      <c r="G90" s="7">
        <f t="shared" ref="G90:G93" si="40">F90-D90</f>
        <v>-283298.21999999997</v>
      </c>
    </row>
    <row r="91" spans="1:7" ht="26.4">
      <c r="A91" s="1" t="s">
        <v>121</v>
      </c>
      <c r="B91" s="2" t="s">
        <v>56</v>
      </c>
      <c r="C91" s="10">
        <f>C92</f>
        <v>0</v>
      </c>
      <c r="D91" s="10">
        <f t="shared" si="39"/>
        <v>347371.42</v>
      </c>
      <c r="E91" s="10">
        <f t="shared" si="39"/>
        <v>0</v>
      </c>
      <c r="F91" s="10">
        <f t="shared" si="39"/>
        <v>64073.2</v>
      </c>
      <c r="G91" s="7">
        <f t="shared" si="40"/>
        <v>-283298.21999999997</v>
      </c>
    </row>
    <row r="92" spans="1:7" ht="26.4">
      <c r="A92" s="1" t="s">
        <v>121</v>
      </c>
      <c r="B92" s="2" t="s">
        <v>56</v>
      </c>
      <c r="C92" s="10">
        <f>C93</f>
        <v>0</v>
      </c>
      <c r="D92" s="10">
        <f t="shared" si="39"/>
        <v>347371.42</v>
      </c>
      <c r="E92" s="10">
        <f t="shared" si="39"/>
        <v>0</v>
      </c>
      <c r="F92" s="10">
        <f t="shared" si="39"/>
        <v>64073.2</v>
      </c>
      <c r="G92" s="7">
        <f t="shared" si="40"/>
        <v>-283298.21999999997</v>
      </c>
    </row>
    <row r="93" spans="1:7" ht="26.4">
      <c r="A93" s="1" t="s">
        <v>122</v>
      </c>
      <c r="B93" s="2" t="s">
        <v>57</v>
      </c>
      <c r="C93" s="10">
        <v>0</v>
      </c>
      <c r="D93" s="11">
        <v>347371.42</v>
      </c>
      <c r="E93" s="9">
        <v>0</v>
      </c>
      <c r="F93" s="9">
        <v>64073.2</v>
      </c>
      <c r="G93" s="7">
        <f t="shared" si="40"/>
        <v>-283298.21999999997</v>
      </c>
    </row>
    <row r="94" spans="1:7" ht="39.6">
      <c r="A94" s="28" t="s">
        <v>123</v>
      </c>
      <c r="B94" s="29" t="s">
        <v>58</v>
      </c>
      <c r="C94" s="31">
        <f>C95</f>
        <v>0</v>
      </c>
      <c r="D94" s="31">
        <f t="shared" ref="D94:F95" si="41">D95</f>
        <v>-719242</v>
      </c>
      <c r="E94" s="31">
        <f t="shared" si="41"/>
        <v>0</v>
      </c>
      <c r="F94" s="31">
        <f t="shared" si="41"/>
        <v>0</v>
      </c>
      <c r="G94" s="32">
        <f>F94-D94</f>
        <v>719242</v>
      </c>
    </row>
    <row r="95" spans="1:7" ht="39.6">
      <c r="A95" s="1" t="s">
        <v>124</v>
      </c>
      <c r="B95" s="2" t="s">
        <v>59</v>
      </c>
      <c r="C95" s="10">
        <f>C96</f>
        <v>0</v>
      </c>
      <c r="D95" s="10">
        <f t="shared" si="41"/>
        <v>-719242</v>
      </c>
      <c r="E95" s="10">
        <f t="shared" si="41"/>
        <v>0</v>
      </c>
      <c r="F95" s="10">
        <f t="shared" si="41"/>
        <v>0</v>
      </c>
      <c r="G95" s="7">
        <f t="shared" ref="G95:G96" si="42">F95-D95</f>
        <v>719242</v>
      </c>
    </row>
    <row r="96" spans="1:7" ht="39.6">
      <c r="A96" s="1" t="s">
        <v>125</v>
      </c>
      <c r="B96" s="2" t="s">
        <v>60</v>
      </c>
      <c r="C96" s="10">
        <v>0</v>
      </c>
      <c r="D96" s="8">
        <v>-719242</v>
      </c>
      <c r="E96" s="16">
        <v>0</v>
      </c>
      <c r="F96" s="16">
        <v>0</v>
      </c>
      <c r="G96" s="7">
        <f t="shared" si="42"/>
        <v>719242</v>
      </c>
    </row>
  </sheetData>
  <mergeCells count="5">
    <mergeCell ref="A3:A4"/>
    <mergeCell ref="B3:B4"/>
    <mergeCell ref="C3:D3"/>
    <mergeCell ref="E3:F3"/>
    <mergeCell ref="G3:G4"/>
  </mergeCells>
  <pageMargins left="0" right="0" top="0" bottom="0" header="0" footer="0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cols>
    <col min="1" max="1" width="8.88671875" customWidth="1"/>
    <col min="3" max="3" width="8.8867187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ПК</cp:lastModifiedBy>
  <cp:lastPrinted>2021-07-22T07:24:10Z</cp:lastPrinted>
  <dcterms:created xsi:type="dcterms:W3CDTF">2019-07-24T07:17:37Z</dcterms:created>
  <dcterms:modified xsi:type="dcterms:W3CDTF">2022-04-15T09:51:25Z</dcterms:modified>
</cp:coreProperties>
</file>