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" windowWidth="13332" windowHeight="768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105" i="1"/>
  <c r="G104"/>
  <c r="G103"/>
  <c r="G102"/>
  <c r="G101"/>
  <c r="G100"/>
  <c r="G98"/>
  <c r="G97"/>
  <c r="G96"/>
  <c r="G95"/>
  <c r="G94"/>
  <c r="G92"/>
  <c r="G91"/>
  <c r="G90"/>
  <c r="G89"/>
  <c r="G87"/>
  <c r="G86"/>
  <c r="G85"/>
  <c r="G84"/>
  <c r="G82"/>
  <c r="G81"/>
  <c r="G80"/>
  <c r="G79"/>
  <c r="G78"/>
  <c r="G77"/>
  <c r="G76"/>
  <c r="G75"/>
  <c r="G74"/>
  <c r="G73"/>
  <c r="G72"/>
  <c r="G71"/>
  <c r="G70"/>
  <c r="G69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99"/>
  <c r="G93"/>
  <c r="G88"/>
  <c r="G83"/>
  <c r="G68"/>
  <c r="G48"/>
  <c r="G47"/>
  <c r="G46"/>
  <c r="G45"/>
  <c r="G44"/>
  <c r="G43"/>
  <c r="G42"/>
  <c r="G41"/>
  <c r="G40"/>
  <c r="G39"/>
  <c r="G38"/>
  <c r="G37"/>
  <c r="G36"/>
  <c r="G21"/>
  <c r="D99"/>
  <c r="E99"/>
  <c r="F99"/>
  <c r="D100"/>
  <c r="E100"/>
  <c r="F100"/>
  <c r="D89"/>
  <c r="E89"/>
  <c r="F89"/>
  <c r="D83"/>
  <c r="E83"/>
  <c r="C83"/>
  <c r="D84"/>
  <c r="E84"/>
  <c r="F84"/>
  <c r="C84"/>
  <c r="D86"/>
  <c r="E86"/>
  <c r="F86"/>
  <c r="C86"/>
  <c r="D45"/>
  <c r="D38" s="1"/>
  <c r="E45"/>
  <c r="F45"/>
  <c r="C45"/>
  <c r="E38"/>
  <c r="D43"/>
  <c r="E43"/>
  <c r="F43"/>
  <c r="F38" s="1"/>
  <c r="C43"/>
  <c r="D48"/>
  <c r="C48"/>
  <c r="C100"/>
  <c r="C96"/>
  <c r="C95" s="1"/>
  <c r="C94" s="1"/>
  <c r="C93" s="1"/>
  <c r="D94"/>
  <c r="D93" s="1"/>
  <c r="D95"/>
  <c r="D96"/>
  <c r="C89"/>
  <c r="D91"/>
  <c r="C91"/>
  <c r="F91"/>
  <c r="F88" s="1"/>
  <c r="D81"/>
  <c r="E81"/>
  <c r="F81"/>
  <c r="F68" s="1"/>
  <c r="C81"/>
  <c r="D79"/>
  <c r="E79"/>
  <c r="F79"/>
  <c r="C79"/>
  <c r="D75"/>
  <c r="E75"/>
  <c r="F75"/>
  <c r="C75"/>
  <c r="E73"/>
  <c r="F73"/>
  <c r="D73"/>
  <c r="C73"/>
  <c r="D71"/>
  <c r="E71"/>
  <c r="F71"/>
  <c r="C71"/>
  <c r="F69"/>
  <c r="D69"/>
  <c r="C69"/>
  <c r="D65"/>
  <c r="E65"/>
  <c r="F65"/>
  <c r="C65"/>
  <c r="D63"/>
  <c r="E63"/>
  <c r="F63"/>
  <c r="C63"/>
  <c r="D61"/>
  <c r="E61"/>
  <c r="F61"/>
  <c r="C61"/>
  <c r="D59"/>
  <c r="E59"/>
  <c r="F59"/>
  <c r="C59"/>
  <c r="D49"/>
  <c r="E49"/>
  <c r="F49"/>
  <c r="D41"/>
  <c r="E41"/>
  <c r="F41"/>
  <c r="D39"/>
  <c r="E39"/>
  <c r="F39"/>
  <c r="D57"/>
  <c r="E57"/>
  <c r="F57"/>
  <c r="D55"/>
  <c r="E55"/>
  <c r="F55"/>
  <c r="D53"/>
  <c r="E53"/>
  <c r="F53"/>
  <c r="D51"/>
  <c r="E51"/>
  <c r="E48" s="1"/>
  <c r="F51"/>
  <c r="C51"/>
  <c r="C57"/>
  <c r="C55"/>
  <c r="C53"/>
  <c r="C49"/>
  <c r="C41"/>
  <c r="C39"/>
  <c r="C99"/>
  <c r="F93"/>
  <c r="E93"/>
  <c r="E96"/>
  <c r="E95" s="1"/>
  <c r="E94" s="1"/>
  <c r="E91"/>
  <c r="E69"/>
  <c r="C38" l="1"/>
  <c r="C37" s="1"/>
  <c r="C36" s="1"/>
  <c r="E88"/>
  <c r="F83"/>
  <c r="D88"/>
  <c r="C88"/>
  <c r="E68"/>
  <c r="D68"/>
  <c r="C68"/>
  <c r="F48"/>
  <c r="D37"/>
  <c r="F37" l="1"/>
  <c r="F36" s="1"/>
  <c r="D36"/>
  <c r="E37"/>
  <c r="E36" s="1"/>
  <c r="F21" l="1"/>
  <c r="E21"/>
  <c r="G15"/>
  <c r="G17"/>
  <c r="G18"/>
  <c r="D16"/>
  <c r="D14" s="1"/>
  <c r="E16"/>
  <c r="E14" s="1"/>
  <c r="F16"/>
  <c r="F14" s="1"/>
  <c r="G14" s="1"/>
  <c r="C16"/>
  <c r="C14" s="1"/>
  <c r="G16" l="1"/>
  <c r="D30"/>
  <c r="C30"/>
  <c r="D27"/>
  <c r="C27"/>
  <c r="D21"/>
  <c r="C21"/>
  <c r="D9"/>
  <c r="C9"/>
  <c r="C6" s="1"/>
  <c r="C5" s="1"/>
  <c r="E30"/>
  <c r="F30"/>
  <c r="E27"/>
  <c r="F27"/>
  <c r="D6" l="1"/>
  <c r="D5" s="1"/>
  <c r="G35"/>
  <c r="G7"/>
  <c r="G8"/>
  <c r="G10"/>
  <c r="G11"/>
  <c r="G12"/>
  <c r="G13"/>
  <c r="G19"/>
  <c r="G22"/>
  <c r="G23"/>
  <c r="G24"/>
  <c r="G25"/>
  <c r="G26"/>
  <c r="G28"/>
  <c r="G29"/>
  <c r="G31"/>
  <c r="G32"/>
  <c r="G33"/>
  <c r="G34"/>
  <c r="F9"/>
  <c r="F6" s="1"/>
  <c r="F5" s="1"/>
  <c r="E9"/>
  <c r="E6" s="1"/>
  <c r="E5" s="1"/>
  <c r="G30" l="1"/>
  <c r="G27"/>
  <c r="G9"/>
  <c r="G6" l="1"/>
  <c r="G5" s="1"/>
  <c r="E35"/>
</calcChain>
</file>

<file path=xl/sharedStrings.xml><?xml version="1.0" encoding="utf-8"?>
<sst xmlns="http://schemas.openxmlformats.org/spreadsheetml/2006/main" count="210" uniqueCount="204">
  <si>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</si>
  <si>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</si>
  <si>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</si>
  <si>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</si>
  <si>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</si>
  <si>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</si>
  <si>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</si>
  <si>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</si>
  <si>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</si>
  <si>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</si>
  <si>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</si>
  <si>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</si>
  <si>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</si>
  <si>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</si>
  <si>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</si>
  <si>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</si>
  <si>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</si>
  <si>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</si>
  <si>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КВД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</si>
  <si>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</si>
  <si>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</si>
  <si>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</si>
  <si>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</si>
  <si>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ПРОЧИЕ НЕНАЛОГОВЫЕ ДОХОДЫ</t>
  </si>
  <si>
    <t>Невыясненные поступления</t>
  </si>
  <si>
    <t>Единица измерения руб.</t>
  </si>
  <si>
    <t>Отклонения в поступлениях по периодам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</si>
  <si>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</si>
  <si>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</si>
  <si>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</si>
  <si>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</si>
  <si>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</si>
  <si>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</si>
  <si>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</si>
  <si>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</si>
  <si>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</si>
  <si>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</si>
  <si>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</si>
  <si>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</si>
  <si>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</si>
  <si>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</si>
  <si>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</si>
  <si>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</si>
  <si>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</si>
  <si>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</si>
  <si>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</si>
  <si>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</si>
  <si>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</si>
  <si>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на государственную регистрацию актов гражданского состояния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</si>
  <si>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</si>
  <si>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 Прочие субвенции</t>
  </si>
  <si>
    <t xml:space="preserve">  Прочие субвенции бюджетам муниципальных районов</t>
  </si>
  <si>
    <t xml:space="preserve">  Иные межбюджетные трансферты</t>
  </si>
  <si>
    <t xml:space="preserve">  ПРОЧИЕ БЕЗВОЗМЕЗДНЫЕ ПОСТУПЛЕНИЯ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</si>
  <si>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</si>
  <si>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</si>
  <si>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 Доходы бюджетов муниципальных районов от возврата организациями остатков субсидий прошлых лет</t>
  </si>
  <si>
    <t xml:space="preserve">  Доходы бюджетов муниципальных районов от возврата бюджетными учреждениями остатков субсидий прошлых лет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</si>
  <si>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</si>
  <si>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</si>
  <si>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остатков субсидий на софинансирование капитальных вложений  в объекты муниципальной собственности из бюджетов муниципальных районов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</si>
  <si>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</si>
  <si>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t>
  </si>
  <si>
    <t xml:space="preserve">  Возврат остатков субсидий на реализацию мероприятий федеральной целевой программы "Устойчивое развитие сельских территорий на 2014 - 2017 годы и на период до 2020 года" из бюджетов муниципальных районов</t>
  </si>
  <si>
    <t xml:space="preserve">  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</si>
  <si>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Бюджетные назначения 2019 год</t>
  </si>
  <si>
    <t>Бюджетные назначения 2020 год</t>
  </si>
  <si>
    <t>НАЛОГИ НА ИМУЩЕСТВО</t>
  </si>
  <si>
    <t>Налог на имущество физических лиц</t>
  </si>
  <si>
    <t>Земельный налог</t>
  </si>
  <si>
    <t>Земельный налог с организаций</t>
  </si>
  <si>
    <t>Земельный налог с физических лиц</t>
  </si>
  <si>
    <t>ЗАДОЛЖЕННОСТЬ И ПЕРЕРАСЧЕТЫ ПО ОТМЕНЕННЫМ НАЛОГАМ, СБОРАМ И ИНЫМ ОБЯЗАТЕЛЬНЫМ ПЛАТЕЖАМ</t>
  </si>
  <si>
    <t>1 00 00000 00 0000 000</t>
  </si>
  <si>
    <t>1 01 00000 00 0000 000</t>
  </si>
  <si>
    <t>1 03 00000 00 0000 000</t>
  </si>
  <si>
    <t>1 05 00000 00 0000 000</t>
  </si>
  <si>
    <t>1 05 01000 00 0000 110</t>
  </si>
  <si>
    <t>1 05 02000 02 0000 110</t>
  </si>
  <si>
    <t>1 05 03000 01 0000 110</t>
  </si>
  <si>
    <t>1 05 04000 02 0000 110</t>
  </si>
  <si>
    <t>1 08 00000 00 0000 000</t>
  </si>
  <si>
    <t>1 11 00000 00 0000 000</t>
  </si>
  <si>
    <t>1 11 05010 00 0000 120</t>
  </si>
  <si>
    <t>1 11 05030 00 0000 120</t>
  </si>
  <si>
    <t>1 11 05070 00 0000 120</t>
  </si>
  <si>
    <t>1 11 09000 00 0000 120</t>
  </si>
  <si>
    <t>1 12 00000 00 0000 000</t>
  </si>
  <si>
    <t>1 13 00000 00 0000 000</t>
  </si>
  <si>
    <t>1 13 01000 00 0000 130</t>
  </si>
  <si>
    <t>1 13 02000 00 0000 130</t>
  </si>
  <si>
    <t>1 14 00000 00 0000 000</t>
  </si>
  <si>
    <t>1 14 02000 00 0000 000</t>
  </si>
  <si>
    <t>1 14 06000 00 0000 430</t>
  </si>
  <si>
    <t>1 16 00000 00 0000 000</t>
  </si>
  <si>
    <t>1 17 00000 00 0000 000</t>
  </si>
  <si>
    <t>1 17 01000 00 0000 180</t>
  </si>
  <si>
    <t>2 00 00000 00 0000 000</t>
  </si>
  <si>
    <t>2 02 00000 00 0000 000</t>
  </si>
  <si>
    <t>2 02 10000 00 0000 150</t>
  </si>
  <si>
    <t>2 02 15001 00 0000 150</t>
  </si>
  <si>
    <t>2 02 15001 05 0000 150</t>
  </si>
  <si>
    <t>2 02 15002 00 0000 150</t>
  </si>
  <si>
    <t>2 02 15002 05 0000 150</t>
  </si>
  <si>
    <t>2 02 20000 00 0000 150</t>
  </si>
  <si>
    <t>2 02 20077 00 0000 150</t>
  </si>
  <si>
    <t>2 02 20077 05 0000 150</t>
  </si>
  <si>
    <t>2 02 29999 00 0000 150</t>
  </si>
  <si>
    <t>2 02 29999 05 0000 150</t>
  </si>
  <si>
    <t>2 02 30000 00 0000 150</t>
  </si>
  <si>
    <t>2 02 30024 00 0000 150</t>
  </si>
  <si>
    <t>2 02 30024 05 0000 150</t>
  </si>
  <si>
    <t>2 02 30029 00 0000 150</t>
  </si>
  <si>
    <t>2 02 30029 05 0000 150</t>
  </si>
  <si>
    <t>2 02 35118 00 0000 150</t>
  </si>
  <si>
    <t>2 02 35118 05 0000 150</t>
  </si>
  <si>
    <t>2 02 35120 00 0000 150</t>
  </si>
  <si>
    <t xml:space="preserve"> 2 02 35120 05 0000 150</t>
  </si>
  <si>
    <t>2 02 354690 00 000 150</t>
  </si>
  <si>
    <t>2 02 35469 05 0000 150</t>
  </si>
  <si>
    <t>2 02 35930 00 0000 150</t>
  </si>
  <si>
    <t>2 02 35930 05 0000 150</t>
  </si>
  <si>
    <t>2 02 39999 00 0000 150</t>
  </si>
  <si>
    <t>2 02 39999 05 0000 150</t>
  </si>
  <si>
    <t>2 02 40000 00 0000 150</t>
  </si>
  <si>
    <t>2 07 00000 00 0000 000</t>
  </si>
  <si>
    <t>2 07 05000 05 0000 150</t>
  </si>
  <si>
    <t>2 07 05030 05 0000 150</t>
  </si>
  <si>
    <t>2 18 00000 00 0000 000</t>
  </si>
  <si>
    <t>2 18 00000 00 0000 150</t>
  </si>
  <si>
    <t>2 18 05000 05 0000 150</t>
  </si>
  <si>
    <t>2 18 05010 05 0000 150</t>
  </si>
  <si>
    <t>2 18 35118 05 0000 150</t>
  </si>
  <si>
    <t>2 19 00000 00 0000 000</t>
  </si>
  <si>
    <t>2 19 00000 05 0000 150</t>
  </si>
  <si>
    <t>2 19 25018 05 0000 150</t>
  </si>
  <si>
    <t>2 19 25112 05 0000 150</t>
  </si>
  <si>
    <t xml:space="preserve">  2 19 35118 05 0000 150</t>
  </si>
  <si>
    <t xml:space="preserve">  2 19 60010 05 0000 150</t>
  </si>
  <si>
    <t>Субвенции бюджетам на проведение Всероссийской переписи населения 2020 года</t>
  </si>
  <si>
    <t>Субвенции бюджетам муниципальных районов на проведение Всероссийской переписи населения 2020 года</t>
  </si>
  <si>
    <t xml:space="preserve">  2 19 35118 10 0000 150</t>
  </si>
  <si>
    <t xml:space="preserve">  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</si>
  <si>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2 02 29999 10 0000 150</t>
  </si>
  <si>
    <t>Прочие субсидии бюджетам сельских поселений</t>
  </si>
  <si>
    <t>Субсидии бюджетам на реализацию программ формирования современной городской среды</t>
  </si>
  <si>
    <t>Субсидии бюджетам сельских поселений на реализацию программ формирования современной городской среды</t>
  </si>
  <si>
    <t>Субсидии бюджетам на обеспечение комплексного развития сельских территорий</t>
  </si>
  <si>
    <t>Субсидии бюджетам сельских поселений на обеспечение комплексного развития сельских территорий</t>
  </si>
  <si>
    <t>2 02 25555 00 0000 150</t>
  </si>
  <si>
    <t>2 02 25555 10 0000 150</t>
  </si>
  <si>
    <t>2 02 25576 00 0000 150</t>
  </si>
  <si>
    <t>2 02 25576 10 0000 150</t>
  </si>
  <si>
    <t>1 09 00000 00 0000 000</t>
  </si>
  <si>
    <t>1 06 00000 00 0000 000</t>
  </si>
  <si>
    <t>1 06 01000 00 0000 110</t>
  </si>
  <si>
    <t>1 06 06000 00 0000 110</t>
  </si>
  <si>
    <t>1 06 06030 00 0000 110</t>
  </si>
  <si>
    <t>1 06 06040 00 0000 110</t>
  </si>
  <si>
    <t>Поступление доходов в консолидированный бюджет МО МР "Усть-Цилемский" за 9 месяцев 2020 года</t>
  </si>
  <si>
    <t>Поступление доходов на 01.10.2020г.</t>
  </si>
  <si>
    <t>Поступление доходов на 01.10.2019г.</t>
  </si>
  <si>
    <t>Прочие дотации</t>
  </si>
  <si>
    <t>Прочие дотации бюджетам сельских поселений</t>
  </si>
  <si>
    <t>2 02 19999 00 0000 150</t>
  </si>
  <si>
    <t>2 02 19999 10 0000 150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</si>
  <si>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</si>
  <si>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</si>
  <si>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</si>
  <si>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</si>
  <si>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</si>
  <si>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</si>
  <si>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2 02 25467 00 0000 150</t>
  </si>
  <si>
    <t>2 02 25467 10 0000 150</t>
  </si>
  <si>
    <t>2 02 25519 00 0000 150</t>
  </si>
  <si>
    <t>2 02 25497 00 0000 150</t>
  </si>
  <si>
    <t>2 02 25497 10 0000 150</t>
  </si>
  <si>
    <t>2 02 25519 10 0000 150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</si>
  <si>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</si>
  <si>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</si>
  <si>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2 02 25097 00 0000 150</t>
  </si>
  <si>
    <t>2 02 25097 05 0000 150</t>
  </si>
  <si>
    <t>2 02 25169 05 0000 150</t>
  </si>
  <si>
    <t>2 02 25169 00 0000 150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</si>
  <si>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</si>
  <si>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</si>
  <si>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 xml:space="preserve"> Прочие безвозмездные поступления в бюджеты муниципальных районов</t>
  </si>
  <si>
    <t>2 07 05000 10 0000 150</t>
  </si>
  <si>
    <t>2 07 05030 10 0000 150</t>
  </si>
  <si>
    <t>Прочие безвозмездные поступления в бюджеты сельских поселений</t>
  </si>
  <si>
    <t>2 02 16549 00 0000 150</t>
  </si>
  <si>
    <t>2 02 16549 05 0000 150</t>
  </si>
  <si>
    <t>Дотации (гранты) бюджетам за достижение показателей деятельности органов местного самоуправления</t>
  </si>
  <si>
    <t>Дотации (гранты) бюджетам муниципальных районов за достижение показателей деятельности органов местного самоуправления</t>
  </si>
  <si>
    <t>2 02 19999 05 0000 150</t>
  </si>
  <si>
    <t>Прочие дотации бюджетам муниципальных районов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</si>
  <si>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</si>
  <si>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</si>
  <si>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</si>
  <si>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</si>
  <si>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2 02 45303 00 0000 150</t>
  </si>
  <si>
    <t>2 02 45303 05 0000 150</t>
  </si>
  <si>
    <t>2 02 49999 05 0000 150</t>
  </si>
  <si>
    <t>2 02 49999 00 0000 150</t>
  </si>
</sst>
</file>

<file path=xl/styles.xml><?xml version="1.0" encoding="utf-8"?>
<styleSheet xmlns="http://schemas.openxmlformats.org/spreadsheetml/2006/main">
  <numFmts count="2">
    <numFmt numFmtId="164" formatCode="?"/>
    <numFmt numFmtId="165" formatCode="###\ ###\ ###\ ###\ ##0.00"/>
  </numFmts>
  <fonts count="1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i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</borders>
  <cellStyleXfs count="2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3" fillId="0" borderId="2">
      <alignment horizontal="center"/>
    </xf>
    <xf numFmtId="0" fontId="3" fillId="0" borderId="3">
      <alignment horizontal="left" wrapText="1" indent="2"/>
    </xf>
    <xf numFmtId="4" fontId="3" fillId="0" borderId="2">
      <alignment horizontal="right"/>
    </xf>
    <xf numFmtId="0" fontId="4" fillId="0" borderId="4">
      <alignment horizontal="left" wrapText="1"/>
    </xf>
    <xf numFmtId="4" fontId="5" fillId="2" borderId="5">
      <alignment horizontal="right" vertical="top" shrinkToFit="1"/>
    </xf>
    <xf numFmtId="4" fontId="5" fillId="3" borderId="6">
      <alignment horizontal="right" vertical="top" shrinkToFit="1"/>
    </xf>
    <xf numFmtId="4" fontId="6" fillId="0" borderId="6">
      <alignment horizontal="right" vertical="top" shrinkToFit="1"/>
    </xf>
    <xf numFmtId="49" fontId="6" fillId="0" borderId="6">
      <alignment horizontal="center" vertical="top" shrinkToFit="1"/>
    </xf>
    <xf numFmtId="49" fontId="6" fillId="0" borderId="6">
      <alignment horizontal="center" vertical="top" shrinkToFit="1"/>
    </xf>
    <xf numFmtId="0" fontId="6" fillId="0" borderId="6">
      <alignment horizontal="left" vertical="top" wrapText="1"/>
    </xf>
    <xf numFmtId="0" fontId="6" fillId="0" borderId="6">
      <alignment horizontal="left" vertical="top" wrapText="1"/>
    </xf>
    <xf numFmtId="4" fontId="9" fillId="3" borderId="6">
      <alignment horizontal="right" vertical="top" shrinkToFit="1"/>
    </xf>
    <xf numFmtId="4" fontId="6" fillId="0" borderId="6">
      <alignment horizontal="right" vertical="top" shrinkToFit="1"/>
    </xf>
    <xf numFmtId="4" fontId="6" fillId="0" borderId="6">
      <alignment horizontal="right" vertical="top" shrinkToFit="1"/>
    </xf>
    <xf numFmtId="4" fontId="9" fillId="2" borderId="5">
      <alignment horizontal="right" vertical="top" shrinkToFit="1"/>
    </xf>
    <xf numFmtId="4" fontId="6" fillId="0" borderId="6">
      <alignment horizontal="right" vertical="top" shrinkToFit="1"/>
    </xf>
    <xf numFmtId="4" fontId="5" fillId="2" borderId="7">
      <alignment horizontal="right" vertical="top" shrinkToFit="1"/>
    </xf>
    <xf numFmtId="4" fontId="5" fillId="3" borderId="8">
      <alignment horizontal="right" vertical="top" shrinkToFit="1"/>
    </xf>
    <xf numFmtId="4" fontId="6" fillId="0" borderId="8">
      <alignment horizontal="right" vertical="top" shrinkToFit="1"/>
    </xf>
  </cellStyleXfs>
  <cellXfs count="69">
    <xf numFmtId="0" fontId="0" fillId="0" borderId="0" xfId="0"/>
    <xf numFmtId="0" fontId="2" fillId="0" borderId="0" xfId="0" applyFont="1" applyBorder="1" applyAlignment="1" applyProtection="1"/>
    <xf numFmtId="49" fontId="7" fillId="0" borderId="1" xfId="3" applyNumberFormat="1" applyFont="1" applyBorder="1" applyAlignment="1" applyProtection="1">
      <alignment horizontal="center" vertical="center" wrapText="1"/>
    </xf>
    <xf numFmtId="49" fontId="7" fillId="0" borderId="1" xfId="1" applyNumberFormat="1" applyFont="1" applyFill="1" applyBorder="1" applyAlignment="1" applyProtection="1">
      <alignment horizontal="center" vertical="center" wrapText="1"/>
    </xf>
    <xf numFmtId="49" fontId="7" fillId="0" borderId="1" xfId="1" applyNumberFormat="1" applyFont="1" applyFill="1" applyBorder="1" applyAlignment="1" applyProtection="1">
      <alignment horizontal="left" vertical="center" wrapText="1"/>
    </xf>
    <xf numFmtId="4" fontId="7" fillId="0" borderId="1" xfId="1" applyNumberFormat="1" applyFont="1" applyFill="1" applyBorder="1" applyAlignment="1" applyProtection="1">
      <alignment horizontal="center" vertical="center" wrapText="1"/>
    </xf>
    <xf numFmtId="49" fontId="11" fillId="0" borderId="1" xfId="4" applyNumberFormat="1" applyFont="1" applyFill="1" applyBorder="1" applyAlignment="1" applyProtection="1">
      <alignment horizontal="center" vertical="center" wrapText="1"/>
    </xf>
    <xf numFmtId="49" fontId="11" fillId="0" borderId="1" xfId="4" applyNumberFormat="1" applyFont="1" applyFill="1" applyBorder="1" applyAlignment="1" applyProtection="1">
      <alignment horizontal="left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left" vertical="center" wrapText="1"/>
    </xf>
    <xf numFmtId="164" fontId="11" fillId="0" borderId="1" xfId="0" applyNumberFormat="1" applyFont="1" applyFill="1" applyBorder="1" applyAlignment="1" applyProtection="1">
      <alignment horizontal="left" vertical="center" wrapText="1"/>
    </xf>
    <xf numFmtId="4" fontId="7" fillId="0" borderId="1" xfId="7" applyFont="1" applyFill="1" applyBorder="1" applyAlignment="1" applyProtection="1">
      <alignment horizontal="center" vertical="center"/>
    </xf>
    <xf numFmtId="49" fontId="11" fillId="0" borderId="1" xfId="5" applyFont="1" applyFill="1" applyBorder="1" applyAlignment="1" applyProtection="1">
      <alignment horizontal="center" vertical="center"/>
    </xf>
    <xf numFmtId="0" fontId="11" fillId="0" borderId="1" xfId="6" applyNumberFormat="1" applyFont="1" applyFill="1" applyBorder="1" applyAlignment="1" applyProtection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4" fontId="11" fillId="0" borderId="1" xfId="16" applyNumberFormat="1" applyFont="1" applyFill="1" applyBorder="1" applyAlignment="1" applyProtection="1">
      <alignment horizontal="center" vertical="center" shrinkToFit="1"/>
    </xf>
    <xf numFmtId="4" fontId="11" fillId="0" borderId="1" xfId="17" applyNumberFormat="1" applyFont="1" applyFill="1" applyBorder="1" applyAlignment="1" applyProtection="1">
      <alignment horizontal="center" vertical="center" shrinkToFit="1"/>
    </xf>
    <xf numFmtId="4" fontId="11" fillId="0" borderId="1" xfId="18" applyNumberFormat="1" applyFont="1" applyFill="1" applyBorder="1" applyAlignment="1" applyProtection="1">
      <alignment horizontal="center" vertical="center" shrinkToFi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49" fontId="11" fillId="0" borderId="1" xfId="12" applyNumberFormat="1" applyFont="1" applyFill="1" applyBorder="1" applyAlignment="1" applyProtection="1">
      <alignment horizontal="center" vertical="center" shrinkToFit="1"/>
    </xf>
    <xf numFmtId="0" fontId="11" fillId="0" borderId="1" xfId="14" quotePrefix="1" applyNumberFormat="1" applyFont="1" applyFill="1" applyBorder="1" applyAlignment="1" applyProtection="1">
      <alignment horizontal="left" vertical="top" wrapText="1"/>
    </xf>
    <xf numFmtId="49" fontId="11" fillId="0" borderId="1" xfId="13" applyNumberFormat="1" applyFont="1" applyFill="1" applyBorder="1" applyAlignment="1" applyProtection="1">
      <alignment horizontal="center" vertical="center" shrinkToFit="1"/>
    </xf>
    <xf numFmtId="0" fontId="11" fillId="0" borderId="1" xfId="15" quotePrefix="1" applyNumberFormat="1" applyFont="1" applyFill="1" applyBorder="1" applyAlignment="1" applyProtection="1">
      <alignment horizontal="left" vertical="top" wrapText="1"/>
    </xf>
    <xf numFmtId="4" fontId="11" fillId="0" borderId="1" xfId="7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" fontId="11" fillId="0" borderId="1" xfId="0" applyNumberFormat="1" applyFont="1" applyBorder="1" applyAlignment="1" applyProtection="1">
      <alignment vertical="center" wrapText="1"/>
    </xf>
    <xf numFmtId="4" fontId="11" fillId="0" borderId="1" xfId="0" applyNumberFormat="1" applyFont="1" applyFill="1" applyBorder="1" applyAlignment="1" applyProtection="1">
      <alignment vertical="center" wrapText="1"/>
    </xf>
    <xf numFmtId="4" fontId="13" fillId="0" borderId="1" xfId="10" applyNumberFormat="1" applyFont="1" applyFill="1" applyBorder="1" applyAlignment="1" applyProtection="1">
      <alignment vertical="center" shrinkToFit="1"/>
    </xf>
    <xf numFmtId="4" fontId="13" fillId="0" borderId="1" xfId="11" applyNumberFormat="1" applyFont="1" applyFill="1" applyBorder="1" applyAlignment="1" applyProtection="1">
      <alignment vertical="center" shrinkToFit="1"/>
    </xf>
    <xf numFmtId="4" fontId="13" fillId="0" borderId="1" xfId="11" applyNumberFormat="1" applyFont="1" applyBorder="1" applyAlignment="1" applyProtection="1">
      <alignment vertical="center" shrinkToFit="1"/>
    </xf>
    <xf numFmtId="49" fontId="14" fillId="0" borderId="1" xfId="1" applyNumberFormat="1" applyFont="1" applyFill="1" applyBorder="1" applyAlignment="1" applyProtection="1">
      <alignment horizontal="center" vertical="center" wrapText="1"/>
    </xf>
    <xf numFmtId="49" fontId="14" fillId="0" borderId="1" xfId="1" applyNumberFormat="1" applyFont="1" applyFill="1" applyBorder="1" applyAlignment="1" applyProtection="1">
      <alignment horizontal="left" vertical="center" wrapText="1"/>
    </xf>
    <xf numFmtId="4" fontId="7" fillId="0" borderId="1" xfId="0" applyNumberFormat="1" applyFont="1" applyBorder="1" applyAlignment="1" applyProtection="1">
      <alignment vertical="center" wrapText="1"/>
    </xf>
    <xf numFmtId="4" fontId="12" fillId="0" borderId="1" xfId="9" applyNumberFormat="1" applyFont="1" applyFill="1" applyBorder="1" applyAlignment="1" applyProtection="1">
      <alignment vertical="center" shrinkToFit="1"/>
    </xf>
    <xf numFmtId="4" fontId="7" fillId="0" borderId="1" xfId="0" applyNumberFormat="1" applyFont="1" applyFill="1" applyBorder="1" applyAlignment="1" applyProtection="1">
      <alignment vertical="center" wrapText="1"/>
    </xf>
    <xf numFmtId="49" fontId="7" fillId="0" borderId="1" xfId="2" applyNumberFormat="1" applyFont="1" applyFill="1" applyBorder="1" applyAlignment="1" applyProtection="1">
      <alignment horizontal="center" vertical="center" wrapText="1"/>
    </xf>
    <xf numFmtId="49" fontId="7" fillId="0" borderId="1" xfId="2" applyNumberFormat="1" applyFont="1" applyFill="1" applyBorder="1" applyAlignment="1" applyProtection="1">
      <alignment horizontal="left" vertical="center" wrapText="1"/>
    </xf>
    <xf numFmtId="49" fontId="7" fillId="0" borderId="1" xfId="4" applyNumberFormat="1" applyFont="1" applyFill="1" applyBorder="1" applyAlignment="1" applyProtection="1">
      <alignment horizontal="center" vertical="center" wrapText="1"/>
    </xf>
    <xf numFmtId="49" fontId="7" fillId="0" borderId="1" xfId="4" applyNumberFormat="1" applyFont="1" applyFill="1" applyBorder="1" applyAlignment="1" applyProtection="1">
      <alignment horizontal="left" vertical="center" wrapText="1"/>
    </xf>
    <xf numFmtId="4" fontId="7" fillId="0" borderId="1" xfId="4" applyNumberFormat="1" applyFont="1" applyFill="1" applyBorder="1" applyAlignment="1" applyProtection="1">
      <alignment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4" fontId="14" fillId="0" borderId="1" xfId="1" applyNumberFormat="1" applyFont="1" applyFill="1" applyBorder="1" applyAlignment="1" applyProtection="1">
      <alignment vertical="center" wrapText="1"/>
    </xf>
    <xf numFmtId="4" fontId="7" fillId="0" borderId="1" xfId="9" applyNumberFormat="1" applyFont="1" applyFill="1" applyBorder="1" applyAlignment="1" applyProtection="1">
      <alignment vertical="center" shrinkToFit="1"/>
    </xf>
    <xf numFmtId="49" fontId="7" fillId="0" borderId="1" xfId="3" applyNumberFormat="1" applyFont="1" applyBorder="1" applyAlignment="1" applyProtection="1">
      <alignment horizontal="center" vertical="center" wrapText="1"/>
    </xf>
    <xf numFmtId="49" fontId="7" fillId="0" borderId="1" xfId="3" applyNumberFormat="1" applyFont="1" applyBorder="1" applyAlignment="1" applyProtection="1">
      <alignment horizontal="center" vertical="center" wrapText="1"/>
    </xf>
    <xf numFmtId="49" fontId="7" fillId="4" borderId="1" xfId="5" applyFont="1" applyFill="1" applyBorder="1" applyAlignment="1" applyProtection="1">
      <alignment horizontal="center" vertical="center"/>
    </xf>
    <xf numFmtId="0" fontId="7" fillId="4" borderId="1" xfId="6" applyNumberFormat="1" applyFont="1" applyFill="1" applyBorder="1" applyAlignment="1" applyProtection="1">
      <alignment horizontal="left" vertical="center" wrapText="1"/>
    </xf>
    <xf numFmtId="4" fontId="7" fillId="4" borderId="1" xfId="7" applyFont="1" applyFill="1" applyBorder="1" applyAlignment="1" applyProtection="1">
      <alignment horizontal="center" vertical="center"/>
    </xf>
    <xf numFmtId="49" fontId="16" fillId="0" borderId="1" xfId="5" applyFont="1" applyFill="1" applyBorder="1" applyAlignment="1" applyProtection="1">
      <alignment horizontal="center" vertical="center"/>
    </xf>
    <xf numFmtId="0" fontId="16" fillId="0" borderId="1" xfId="6" applyNumberFormat="1" applyFont="1" applyFill="1" applyBorder="1" applyAlignment="1" applyProtection="1">
      <alignment horizontal="left" vertical="center" wrapText="1"/>
    </xf>
    <xf numFmtId="4" fontId="16" fillId="4" borderId="1" xfId="16" applyNumberFormat="1" applyFont="1" applyFill="1" applyBorder="1" applyAlignment="1" applyProtection="1">
      <alignment horizontal="center" vertical="center" shrinkToFit="1"/>
    </xf>
    <xf numFmtId="4" fontId="16" fillId="4" borderId="1" xfId="19" applyNumberFormat="1" applyFont="1" applyFill="1" applyBorder="1" applyAlignment="1" applyProtection="1">
      <alignment horizontal="center" vertical="center" shrinkToFit="1"/>
    </xf>
    <xf numFmtId="49" fontId="7" fillId="5" borderId="1" xfId="5" applyFont="1" applyFill="1" applyBorder="1" applyAlignment="1" applyProtection="1">
      <alignment horizontal="center" vertical="center"/>
    </xf>
    <xf numFmtId="0" fontId="7" fillId="5" borderId="1" xfId="6" applyNumberFormat="1" applyFont="1" applyFill="1" applyBorder="1" applyAlignment="1" applyProtection="1">
      <alignment horizontal="left" vertical="center" wrapText="1"/>
    </xf>
    <xf numFmtId="4" fontId="7" fillId="5" borderId="1" xfId="7" applyFont="1" applyFill="1" applyBorder="1" applyAlignment="1" applyProtection="1">
      <alignment horizontal="center" vertical="center"/>
    </xf>
    <xf numFmtId="4" fontId="16" fillId="4" borderId="1" xfId="7" applyFont="1" applyFill="1" applyBorder="1" applyAlignment="1" applyProtection="1">
      <alignment horizontal="center" vertical="center"/>
    </xf>
    <xf numFmtId="0" fontId="15" fillId="0" borderId="0" xfId="0" applyFont="1"/>
    <xf numFmtId="0" fontId="10" fillId="0" borderId="0" xfId="0" applyFont="1" applyAlignment="1">
      <alignment horizontal="center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/>
    </xf>
    <xf numFmtId="49" fontId="7" fillId="0" borderId="1" xfId="3" applyNumberFormat="1" applyFont="1" applyBorder="1" applyAlignment="1" applyProtection="1">
      <alignment horizontal="center" vertical="center" wrapText="1"/>
    </xf>
    <xf numFmtId="4" fontId="7" fillId="0" borderId="1" xfId="21" applyNumberFormat="1" applyFont="1" applyFill="1" applyBorder="1" applyAlignment="1" applyProtection="1">
      <alignment vertical="center" shrinkToFit="1"/>
    </xf>
    <xf numFmtId="4" fontId="11" fillId="0" borderId="1" xfId="22" applyNumberFormat="1" applyFont="1" applyFill="1" applyBorder="1" applyAlignment="1" applyProtection="1">
      <alignment vertical="center" shrinkToFit="1"/>
    </xf>
    <xf numFmtId="4" fontId="11" fillId="0" borderId="1" xfId="23" applyNumberFormat="1" applyFont="1" applyFill="1" applyBorder="1" applyAlignment="1" applyProtection="1">
      <alignment vertical="center" shrinkToFit="1"/>
    </xf>
    <xf numFmtId="4" fontId="11" fillId="0" borderId="1" xfId="23" applyNumberFormat="1" applyFont="1" applyBorder="1" applyAlignment="1" applyProtection="1">
      <alignment vertical="center" shrinkToFit="1"/>
    </xf>
    <xf numFmtId="4" fontId="11" fillId="0" borderId="1" xfId="21" applyNumberFormat="1" applyFont="1" applyFill="1" applyBorder="1" applyAlignment="1" applyProtection="1">
      <alignment vertical="center" shrinkToFit="1"/>
    </xf>
    <xf numFmtId="4" fontId="11" fillId="0" borderId="1" xfId="20" applyNumberFormat="1" applyFont="1" applyFill="1" applyBorder="1" applyAlignment="1" applyProtection="1">
      <alignment horizontal="center" vertical="center" shrinkToFit="1"/>
    </xf>
    <xf numFmtId="4" fontId="11" fillId="0" borderId="1" xfId="19" applyNumberFormat="1" applyFont="1" applyFill="1" applyBorder="1" applyAlignment="1" applyProtection="1">
      <alignment horizontal="center" vertical="center" shrinkToFit="1"/>
    </xf>
  </cellXfs>
  <cellStyles count="24">
    <cellStyle name="ex64" xfId="9"/>
    <cellStyle name="ex65" xfId="21"/>
    <cellStyle name="ex66" xfId="19"/>
    <cellStyle name="ex68" xfId="10"/>
    <cellStyle name="ex69" xfId="22"/>
    <cellStyle name="ex71" xfId="16"/>
    <cellStyle name="ex72" xfId="11"/>
    <cellStyle name="ex73" xfId="23"/>
    <cellStyle name="ex74" xfId="12"/>
    <cellStyle name="ex75" xfId="14"/>
    <cellStyle name="ex76" xfId="17"/>
    <cellStyle name="ex79" xfId="13"/>
    <cellStyle name="ex80" xfId="15"/>
    <cellStyle name="ex81" xfId="18"/>
    <cellStyle name="ex86" xfId="20"/>
    <cellStyle name="xl29" xfId="8"/>
    <cellStyle name="xl31" xfId="6"/>
    <cellStyle name="xl44" xfId="5"/>
    <cellStyle name="xl46" xfId="7"/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5"/>
  <sheetViews>
    <sheetView tabSelected="1" topLeftCell="A97" workbookViewId="0">
      <selection activeCell="C102" sqref="C102"/>
    </sheetView>
  </sheetViews>
  <sheetFormatPr defaultRowHeight="14.4"/>
  <cols>
    <col min="1" max="1" width="23.77734375" customWidth="1"/>
    <col min="2" max="2" width="52.6640625" customWidth="1"/>
    <col min="3" max="5" width="20.33203125" customWidth="1"/>
    <col min="6" max="6" width="20.33203125" style="57" customWidth="1"/>
    <col min="7" max="7" width="20.33203125" customWidth="1"/>
    <col min="8" max="8" width="26.33203125" customWidth="1"/>
    <col min="9" max="10" width="12.33203125" customWidth="1"/>
  </cols>
  <sheetData>
    <row r="1" spans="1:7" ht="23.25" customHeight="1">
      <c r="A1" s="58" t="s">
        <v>159</v>
      </c>
      <c r="B1" s="58"/>
      <c r="C1" s="58"/>
      <c r="D1" s="58"/>
      <c r="E1" s="58"/>
      <c r="F1" s="58"/>
      <c r="G1" s="58"/>
    </row>
    <row r="2" spans="1:7">
      <c r="A2" s="1" t="s">
        <v>25</v>
      </c>
      <c r="B2" s="1" t="s">
        <v>25</v>
      </c>
    </row>
    <row r="3" spans="1:7">
      <c r="A3" s="59" t="s">
        <v>18</v>
      </c>
      <c r="B3" s="59" t="s">
        <v>18</v>
      </c>
      <c r="C3" s="60">
        <v>2019</v>
      </c>
      <c r="D3" s="60"/>
      <c r="E3" s="60">
        <v>2020</v>
      </c>
      <c r="F3" s="60"/>
      <c r="G3" s="61" t="s">
        <v>26</v>
      </c>
    </row>
    <row r="4" spans="1:7" ht="26.4">
      <c r="A4" s="59"/>
      <c r="B4" s="59"/>
      <c r="C4" s="2" t="s">
        <v>65</v>
      </c>
      <c r="D4" s="44" t="s">
        <v>161</v>
      </c>
      <c r="E4" s="2" t="s">
        <v>66</v>
      </c>
      <c r="F4" s="45" t="s">
        <v>160</v>
      </c>
      <c r="G4" s="61"/>
    </row>
    <row r="5" spans="1:7">
      <c r="A5" s="8"/>
      <c r="B5" s="25"/>
      <c r="C5" s="11">
        <f>C6+C36</f>
        <v>893186545.85000002</v>
      </c>
      <c r="D5" s="11">
        <f t="shared" ref="D5:F5" si="0">D6+D36</f>
        <v>637813756.14999998</v>
      </c>
      <c r="E5" s="11">
        <f t="shared" si="0"/>
        <v>1069715147.0200001</v>
      </c>
      <c r="F5" s="11">
        <f t="shared" si="0"/>
        <v>751048433.69000006</v>
      </c>
      <c r="G5" s="5">
        <f>SUM(G6+G7+G8+G13+G18+G20+G25+G26+G29+G32+G33)</f>
        <v>1967926.9199999853</v>
      </c>
    </row>
    <row r="6" spans="1:7">
      <c r="A6" s="31" t="s">
        <v>73</v>
      </c>
      <c r="B6" s="32" t="s">
        <v>0</v>
      </c>
      <c r="C6" s="42">
        <f>SUM(C7+C8+C9+C14+C19+C21+C26+C27+C30+C33+C34)</f>
        <v>198867660.83000001</v>
      </c>
      <c r="D6" s="42">
        <f>SUM(D7+D8+D9+D14+D19+D21+D26+D27+D30+D33+D34)</f>
        <v>151916450.20000002</v>
      </c>
      <c r="E6" s="42">
        <f>SUM(E7+E8+E9+E14+E19+E21+E26+E27+E30+E33+E34)</f>
        <v>219484957.49000001</v>
      </c>
      <c r="F6" s="42">
        <f>SUM(F7+F8+F9+F14+F19+F20+F21+F26+F27+F30+F33+F34)</f>
        <v>152069946.90000004</v>
      </c>
      <c r="G6" s="42">
        <f>SUM(G7+G8+G9+G14+G19+G21+G26+G27+G30+G33+G34)</f>
        <v>153501.7699999928</v>
      </c>
    </row>
    <row r="7" spans="1:7">
      <c r="A7" s="3" t="s">
        <v>74</v>
      </c>
      <c r="B7" s="4" t="s">
        <v>1</v>
      </c>
      <c r="C7" s="33">
        <v>156010000</v>
      </c>
      <c r="D7" s="33">
        <v>119680985.23</v>
      </c>
      <c r="E7" s="34">
        <v>175750973.38</v>
      </c>
      <c r="F7" s="62">
        <v>123408184.41</v>
      </c>
      <c r="G7" s="35">
        <f t="shared" ref="G7:G34" si="1">SUM(F7-D7)</f>
        <v>3727199.1799999923</v>
      </c>
    </row>
    <row r="8" spans="1:7" ht="39.6">
      <c r="A8" s="36" t="s">
        <v>75</v>
      </c>
      <c r="B8" s="37" t="s">
        <v>2</v>
      </c>
      <c r="C8" s="33">
        <v>17177000</v>
      </c>
      <c r="D8" s="33">
        <v>14236476.560000001</v>
      </c>
      <c r="E8" s="34">
        <v>19000000</v>
      </c>
      <c r="F8" s="62">
        <v>12696910.880000001</v>
      </c>
      <c r="G8" s="35">
        <f t="shared" si="1"/>
        <v>-1539565.6799999997</v>
      </c>
    </row>
    <row r="9" spans="1:7">
      <c r="A9" s="38" t="s">
        <v>76</v>
      </c>
      <c r="B9" s="39" t="s">
        <v>3</v>
      </c>
      <c r="C9" s="40">
        <f>SUM(C10+C11+C12+C13)</f>
        <v>8945584.8300000001</v>
      </c>
      <c r="D9" s="40">
        <f>SUM(D10+D11+D12+D13)</f>
        <v>6271889.0699999994</v>
      </c>
      <c r="E9" s="40">
        <f>SUM(E10+E11+E12+E13)</f>
        <v>7956041.5999999996</v>
      </c>
      <c r="F9" s="40">
        <f>SUM(F10+F11+F12+F13)</f>
        <v>5167041.32</v>
      </c>
      <c r="G9" s="35">
        <f t="shared" si="1"/>
        <v>-1104847.7499999991</v>
      </c>
    </row>
    <row r="10" spans="1:7" ht="26.4">
      <c r="A10" s="6" t="s">
        <v>77</v>
      </c>
      <c r="B10" s="7" t="s">
        <v>4</v>
      </c>
      <c r="C10" s="26">
        <v>5145000</v>
      </c>
      <c r="D10" s="26">
        <v>3147993.46</v>
      </c>
      <c r="E10" s="28">
        <v>4538000</v>
      </c>
      <c r="F10" s="63">
        <v>2343653.46</v>
      </c>
      <c r="G10" s="27">
        <f t="shared" si="1"/>
        <v>-804340</v>
      </c>
    </row>
    <row r="11" spans="1:7" ht="26.4">
      <c r="A11" s="8" t="s">
        <v>78</v>
      </c>
      <c r="B11" s="9" t="s">
        <v>5</v>
      </c>
      <c r="C11" s="26">
        <v>3541000</v>
      </c>
      <c r="D11" s="26">
        <v>2776846.51</v>
      </c>
      <c r="E11" s="28">
        <v>3069000</v>
      </c>
      <c r="F11" s="63">
        <v>2518157.7599999998</v>
      </c>
      <c r="G11" s="27">
        <f t="shared" si="1"/>
        <v>-258688.75</v>
      </c>
    </row>
    <row r="12" spans="1:7">
      <c r="A12" s="8" t="s">
        <v>79</v>
      </c>
      <c r="B12" s="9" t="s">
        <v>6</v>
      </c>
      <c r="C12" s="26">
        <v>233584.83</v>
      </c>
      <c r="D12" s="26">
        <v>326049.09999999998</v>
      </c>
      <c r="E12" s="28">
        <v>321041.59999999998</v>
      </c>
      <c r="F12" s="63">
        <v>260187.28</v>
      </c>
      <c r="G12" s="27">
        <f t="shared" si="1"/>
        <v>-65861.819999999978</v>
      </c>
    </row>
    <row r="13" spans="1:7" ht="26.4">
      <c r="A13" s="8" t="s">
        <v>80</v>
      </c>
      <c r="B13" s="9" t="s">
        <v>7</v>
      </c>
      <c r="C13" s="26">
        <v>26000</v>
      </c>
      <c r="D13" s="26">
        <v>21000</v>
      </c>
      <c r="E13" s="28">
        <v>28000</v>
      </c>
      <c r="F13" s="63">
        <v>45042.82</v>
      </c>
      <c r="G13" s="27">
        <f t="shared" si="1"/>
        <v>24042.82</v>
      </c>
    </row>
    <row r="14" spans="1:7">
      <c r="A14" s="25" t="s">
        <v>154</v>
      </c>
      <c r="B14" s="41" t="s">
        <v>67</v>
      </c>
      <c r="C14" s="35">
        <f>SUM(C15+C16)</f>
        <v>3040000</v>
      </c>
      <c r="D14" s="35">
        <f>SUM(D15+D16)</f>
        <v>1618899.6600000001</v>
      </c>
      <c r="E14" s="35">
        <f>SUM(E15+E16)</f>
        <v>2923788</v>
      </c>
      <c r="F14" s="35">
        <f>SUM(F15+F16)</f>
        <v>1304472.71</v>
      </c>
      <c r="G14" s="35">
        <f t="shared" si="1"/>
        <v>-314426.95000000019</v>
      </c>
    </row>
    <row r="15" spans="1:7">
      <c r="A15" s="8" t="s">
        <v>155</v>
      </c>
      <c r="B15" s="9" t="s">
        <v>68</v>
      </c>
      <c r="C15" s="26">
        <v>1172000</v>
      </c>
      <c r="D15" s="26">
        <v>235405.63</v>
      </c>
      <c r="E15" s="28">
        <v>985000</v>
      </c>
      <c r="F15" s="63">
        <v>33653.01</v>
      </c>
      <c r="G15" s="27">
        <f t="shared" si="1"/>
        <v>-201752.62</v>
      </c>
    </row>
    <row r="16" spans="1:7">
      <c r="A16" s="8" t="s">
        <v>156</v>
      </c>
      <c r="B16" s="9" t="s">
        <v>69</v>
      </c>
      <c r="C16" s="27">
        <f>SUM(C17:C18)</f>
        <v>1868000</v>
      </c>
      <c r="D16" s="27">
        <f>SUM(D17:D18)</f>
        <v>1383494.03</v>
      </c>
      <c r="E16" s="27">
        <f>SUM(E17:E18)</f>
        <v>1938788</v>
      </c>
      <c r="F16" s="27">
        <f>SUM(F17:F18)</f>
        <v>1270819.7</v>
      </c>
      <c r="G16" s="27">
        <f t="shared" si="1"/>
        <v>-112674.33000000007</v>
      </c>
    </row>
    <row r="17" spans="1:7">
      <c r="A17" s="8" t="s">
        <v>157</v>
      </c>
      <c r="B17" s="9" t="s">
        <v>70</v>
      </c>
      <c r="C17" s="26">
        <v>1198000</v>
      </c>
      <c r="D17" s="26">
        <v>1177925.5</v>
      </c>
      <c r="E17" s="29">
        <v>1305788</v>
      </c>
      <c r="F17" s="64">
        <v>1225038.77</v>
      </c>
      <c r="G17" s="27">
        <f t="shared" si="1"/>
        <v>47113.270000000019</v>
      </c>
    </row>
    <row r="18" spans="1:7">
      <c r="A18" s="8" t="s">
        <v>158</v>
      </c>
      <c r="B18" s="9" t="s">
        <v>71</v>
      </c>
      <c r="C18" s="26">
        <v>670000</v>
      </c>
      <c r="D18" s="26">
        <v>205568.53</v>
      </c>
      <c r="E18" s="29">
        <v>633000</v>
      </c>
      <c r="F18" s="64">
        <v>45780.93</v>
      </c>
      <c r="G18" s="27">
        <f t="shared" si="1"/>
        <v>-159787.6</v>
      </c>
    </row>
    <row r="19" spans="1:7">
      <c r="A19" s="25" t="s">
        <v>81</v>
      </c>
      <c r="B19" s="41" t="s">
        <v>8</v>
      </c>
      <c r="C19" s="33">
        <v>929000</v>
      </c>
      <c r="D19" s="33">
        <v>670863.39</v>
      </c>
      <c r="E19" s="34">
        <v>954500</v>
      </c>
      <c r="F19" s="62">
        <v>717690.75</v>
      </c>
      <c r="G19" s="35">
        <f t="shared" si="1"/>
        <v>46827.359999999986</v>
      </c>
    </row>
    <row r="20" spans="1:7" ht="39.6">
      <c r="A20" s="25" t="s">
        <v>153</v>
      </c>
      <c r="B20" s="41" t="s">
        <v>72</v>
      </c>
      <c r="C20" s="35"/>
      <c r="D20" s="35"/>
      <c r="E20" s="35"/>
      <c r="F20" s="35">
        <v>-5.07</v>
      </c>
      <c r="G20" s="35"/>
    </row>
    <row r="21" spans="1:7" ht="39.6">
      <c r="A21" s="25" t="s">
        <v>82</v>
      </c>
      <c r="B21" s="41" t="s">
        <v>9</v>
      </c>
      <c r="C21" s="35">
        <f>SUM(C22+C23+C24+C25)</f>
        <v>6325750</v>
      </c>
      <c r="D21" s="35">
        <f>SUM(D22+D23+D24+D25)</f>
        <v>4635564.8999999994</v>
      </c>
      <c r="E21" s="43">
        <f>SUM(E22+E23+E24+E25)</f>
        <v>7341601.96</v>
      </c>
      <c r="F21" s="43">
        <f>SUM(F22+F23+F24+F25)</f>
        <v>5663041.1099999994</v>
      </c>
      <c r="G21" s="35">
        <f>SUM(F21-D21)</f>
        <v>1027476.21</v>
      </c>
    </row>
    <row r="22" spans="1:7" ht="52.8">
      <c r="A22" s="8" t="s">
        <v>83</v>
      </c>
      <c r="B22" s="9" t="s">
        <v>10</v>
      </c>
      <c r="C22" s="26">
        <v>2000000</v>
      </c>
      <c r="D22" s="26">
        <v>1448888.44</v>
      </c>
      <c r="E22" s="30">
        <v>2000000</v>
      </c>
      <c r="F22" s="65">
        <v>1001475.93</v>
      </c>
      <c r="G22" s="27">
        <f t="shared" si="1"/>
        <v>-447412.50999999989</v>
      </c>
    </row>
    <row r="23" spans="1:7" ht="79.2">
      <c r="A23" s="8" t="s">
        <v>84</v>
      </c>
      <c r="B23" s="10" t="s">
        <v>11</v>
      </c>
      <c r="C23" s="26">
        <v>783750</v>
      </c>
      <c r="D23" s="26">
        <v>699260.9</v>
      </c>
      <c r="E23" s="30">
        <v>981401.96</v>
      </c>
      <c r="F23" s="65">
        <v>815326.18</v>
      </c>
      <c r="G23" s="27">
        <f t="shared" si="1"/>
        <v>116065.28000000003</v>
      </c>
    </row>
    <row r="24" spans="1:7" ht="39.6">
      <c r="A24" s="8" t="s">
        <v>85</v>
      </c>
      <c r="B24" s="9" t="s">
        <v>12</v>
      </c>
      <c r="C24" s="26">
        <v>1930000</v>
      </c>
      <c r="D24" s="26">
        <v>1009438.55</v>
      </c>
      <c r="E24" s="30">
        <v>2435000</v>
      </c>
      <c r="F24" s="65">
        <v>2179624.94</v>
      </c>
      <c r="G24" s="27">
        <f t="shared" si="1"/>
        <v>1170186.3899999999</v>
      </c>
    </row>
    <row r="25" spans="1:7" ht="66">
      <c r="A25" s="8" t="s">
        <v>86</v>
      </c>
      <c r="B25" s="10" t="s">
        <v>13</v>
      </c>
      <c r="C25" s="26">
        <v>1612000</v>
      </c>
      <c r="D25" s="26">
        <v>1477977.01</v>
      </c>
      <c r="E25" s="30">
        <v>1925200</v>
      </c>
      <c r="F25" s="65">
        <v>1666614.06</v>
      </c>
      <c r="G25" s="27">
        <f t="shared" si="1"/>
        <v>188637.05000000005</v>
      </c>
    </row>
    <row r="26" spans="1:7" ht="26.4">
      <c r="A26" s="25" t="s">
        <v>87</v>
      </c>
      <c r="B26" s="41" t="s">
        <v>14</v>
      </c>
      <c r="C26" s="33">
        <v>162100</v>
      </c>
      <c r="D26" s="33">
        <v>92852.07</v>
      </c>
      <c r="E26" s="34">
        <v>374000</v>
      </c>
      <c r="F26" s="62">
        <v>234098.82</v>
      </c>
      <c r="G26" s="35">
        <f t="shared" si="1"/>
        <v>141246.75</v>
      </c>
    </row>
    <row r="27" spans="1:7" ht="26.4">
      <c r="A27" s="25" t="s">
        <v>88</v>
      </c>
      <c r="B27" s="41" t="s">
        <v>15</v>
      </c>
      <c r="C27" s="35">
        <f>SUM(C28+C29)</f>
        <v>3177226</v>
      </c>
      <c r="D27" s="35">
        <f>SUM(D28+D29)</f>
        <v>2623027.4300000002</v>
      </c>
      <c r="E27" s="35">
        <f>SUM(E28+E29)</f>
        <v>3798252.55</v>
      </c>
      <c r="F27" s="35">
        <f>SUM(F28+F29)</f>
        <v>1683568.7999999998</v>
      </c>
      <c r="G27" s="35">
        <f t="shared" si="1"/>
        <v>-939458.63000000035</v>
      </c>
    </row>
    <row r="28" spans="1:7">
      <c r="A28" s="8" t="s">
        <v>89</v>
      </c>
      <c r="B28" s="9" t="s">
        <v>16</v>
      </c>
      <c r="C28" s="26">
        <v>2350000</v>
      </c>
      <c r="D28" s="26">
        <v>2053336.25</v>
      </c>
      <c r="E28" s="29">
        <v>2830000</v>
      </c>
      <c r="F28" s="64">
        <v>926490.1</v>
      </c>
      <c r="G28" s="27">
        <f t="shared" si="1"/>
        <v>-1126846.1499999999</v>
      </c>
    </row>
    <row r="29" spans="1:7">
      <c r="A29" s="8" t="s">
        <v>90</v>
      </c>
      <c r="B29" s="9" t="s">
        <v>17</v>
      </c>
      <c r="C29" s="26">
        <v>827226</v>
      </c>
      <c r="D29" s="26">
        <v>569691.18000000005</v>
      </c>
      <c r="E29" s="29">
        <v>968252.55</v>
      </c>
      <c r="F29" s="64">
        <v>757078.7</v>
      </c>
      <c r="G29" s="27">
        <f t="shared" si="1"/>
        <v>187387.5199999999</v>
      </c>
    </row>
    <row r="30" spans="1:7" ht="26.4">
      <c r="A30" s="25" t="s">
        <v>91</v>
      </c>
      <c r="B30" s="41" t="s">
        <v>19</v>
      </c>
      <c r="C30" s="35">
        <f>SUM(C31+C32)</f>
        <v>1600000</v>
      </c>
      <c r="D30" s="35">
        <f>SUM(D31+D32)</f>
        <v>819728.02</v>
      </c>
      <c r="E30" s="35">
        <f>SUM(E31+E32)</f>
        <v>1135800</v>
      </c>
      <c r="F30" s="35">
        <f>SUM(F31+F32)</f>
        <v>849681.33000000007</v>
      </c>
      <c r="G30" s="35">
        <f t="shared" si="1"/>
        <v>29953.310000000056</v>
      </c>
    </row>
    <row r="31" spans="1:7" ht="66">
      <c r="A31" s="8" t="s">
        <v>92</v>
      </c>
      <c r="B31" s="10" t="s">
        <v>20</v>
      </c>
      <c r="C31" s="26">
        <v>500000</v>
      </c>
      <c r="D31" s="26">
        <v>373380.89</v>
      </c>
      <c r="E31" s="29">
        <v>335800</v>
      </c>
      <c r="F31" s="64">
        <v>252687.06</v>
      </c>
      <c r="G31" s="27">
        <f t="shared" si="1"/>
        <v>-120693.83000000002</v>
      </c>
    </row>
    <row r="32" spans="1:7" ht="26.4">
      <c r="A32" s="8" t="s">
        <v>93</v>
      </c>
      <c r="B32" s="9" t="s">
        <v>21</v>
      </c>
      <c r="C32" s="26">
        <v>1100000</v>
      </c>
      <c r="D32" s="26">
        <v>446347.13</v>
      </c>
      <c r="E32" s="29">
        <v>800000</v>
      </c>
      <c r="F32" s="64">
        <v>596994.27</v>
      </c>
      <c r="G32" s="27">
        <f t="shared" si="1"/>
        <v>150647.14000000001</v>
      </c>
    </row>
    <row r="33" spans="1:7">
      <c r="A33" s="25" t="s">
        <v>94</v>
      </c>
      <c r="B33" s="41" t="s">
        <v>22</v>
      </c>
      <c r="C33" s="33">
        <v>1500000</v>
      </c>
      <c r="D33" s="33">
        <v>1251053.8700000001</v>
      </c>
      <c r="E33" s="34">
        <v>250000</v>
      </c>
      <c r="F33" s="62">
        <v>345671.84</v>
      </c>
      <c r="G33" s="35">
        <f t="shared" si="1"/>
        <v>-905382.03</v>
      </c>
    </row>
    <row r="34" spans="1:7">
      <c r="A34" s="25" t="s">
        <v>95</v>
      </c>
      <c r="B34" s="41" t="s">
        <v>23</v>
      </c>
      <c r="C34" s="33">
        <v>1000</v>
      </c>
      <c r="D34" s="33">
        <v>15110</v>
      </c>
      <c r="E34" s="34">
        <v>0</v>
      </c>
      <c r="F34" s="62">
        <v>-410</v>
      </c>
      <c r="G34" s="35">
        <f t="shared" si="1"/>
        <v>-15520</v>
      </c>
    </row>
    <row r="35" spans="1:7">
      <c r="A35" s="8" t="s">
        <v>96</v>
      </c>
      <c r="B35" s="9" t="s">
        <v>24</v>
      </c>
      <c r="C35" s="27">
        <v>0</v>
      </c>
      <c r="D35" s="26">
        <v>15110</v>
      </c>
      <c r="E35" s="27">
        <f ca="1">SUM(E35)</f>
        <v>0</v>
      </c>
      <c r="F35" s="66">
        <v>-410</v>
      </c>
      <c r="G35" s="27">
        <f>SUM(F35-D35)</f>
        <v>-15520</v>
      </c>
    </row>
    <row r="36" spans="1:7">
      <c r="A36" s="53" t="s">
        <v>97</v>
      </c>
      <c r="B36" s="54" t="s">
        <v>27</v>
      </c>
      <c r="C36" s="55">
        <f t="shared" ref="C36:D36" si="2">C37+C88+C93+C99</f>
        <v>694318885.01999998</v>
      </c>
      <c r="D36" s="55">
        <f t="shared" si="2"/>
        <v>485897305.94999999</v>
      </c>
      <c r="E36" s="55">
        <f>E37+E88+E93+E99</f>
        <v>850230189.53000009</v>
      </c>
      <c r="F36" s="55">
        <f t="shared" ref="F36:G36" si="3">F37+F88+F93+F99</f>
        <v>598978486.78999996</v>
      </c>
      <c r="G36" s="55">
        <f>F36-D3:D36</f>
        <v>113081180.83999997</v>
      </c>
    </row>
    <row r="37" spans="1:7" ht="39.6">
      <c r="A37" s="46" t="s">
        <v>98</v>
      </c>
      <c r="B37" s="47" t="s">
        <v>28</v>
      </c>
      <c r="C37" s="48">
        <f t="shared" ref="C37:D37" si="4">C38+C48+C68+C83</f>
        <v>702833283.33000004</v>
      </c>
      <c r="D37" s="48">
        <f t="shared" si="4"/>
        <v>494411704.25999999</v>
      </c>
      <c r="E37" s="48">
        <f>E38+E48+E68+E83</f>
        <v>847564243.59000003</v>
      </c>
      <c r="F37" s="48">
        <f t="shared" ref="F37:G37" si="5">F38+F48+F68+F83</f>
        <v>594280372.19999993</v>
      </c>
      <c r="G37" s="48">
        <f>F37-D37</f>
        <v>99868667.939999938</v>
      </c>
    </row>
    <row r="38" spans="1:7" ht="27.6">
      <c r="A38" s="49" t="s">
        <v>99</v>
      </c>
      <c r="B38" s="50" t="s">
        <v>29</v>
      </c>
      <c r="C38" s="51">
        <f>C39+C41+C45+C43</f>
        <v>188499900</v>
      </c>
      <c r="D38" s="51">
        <f t="shared" ref="D38:F38" si="6">D39+D41+D45+D43</f>
        <v>147318000</v>
      </c>
      <c r="E38" s="51">
        <f t="shared" si="6"/>
        <v>206500000</v>
      </c>
      <c r="F38" s="51">
        <f t="shared" si="6"/>
        <v>167699572</v>
      </c>
      <c r="G38" s="51">
        <f>F38-D38</f>
        <v>20381572</v>
      </c>
    </row>
    <row r="39" spans="1:7">
      <c r="A39" s="12" t="s">
        <v>100</v>
      </c>
      <c r="B39" s="13" t="s">
        <v>30</v>
      </c>
      <c r="C39" s="16">
        <f>C40</f>
        <v>161763800</v>
      </c>
      <c r="D39" s="16">
        <f t="shared" ref="D39:G39" si="7">D40</f>
        <v>126275000</v>
      </c>
      <c r="E39" s="16">
        <f t="shared" si="7"/>
        <v>152412500</v>
      </c>
      <c r="F39" s="16">
        <f t="shared" si="7"/>
        <v>114264000</v>
      </c>
      <c r="G39" s="16">
        <f>F39-D39</f>
        <v>-12011000</v>
      </c>
    </row>
    <row r="40" spans="1:7" ht="26.4">
      <c r="A40" s="12" t="s">
        <v>101</v>
      </c>
      <c r="B40" s="13" t="s">
        <v>31</v>
      </c>
      <c r="C40" s="14">
        <v>161763800</v>
      </c>
      <c r="D40" s="14">
        <v>126275000</v>
      </c>
      <c r="E40" s="17">
        <v>152412500</v>
      </c>
      <c r="F40" s="17">
        <v>114264000</v>
      </c>
      <c r="G40" s="16">
        <f t="shared" ref="G40:G103" si="8">F40-D40</f>
        <v>-12011000</v>
      </c>
    </row>
    <row r="41" spans="1:7" ht="26.4">
      <c r="A41" s="12" t="s">
        <v>102</v>
      </c>
      <c r="B41" s="13" t="s">
        <v>32</v>
      </c>
      <c r="C41" s="14">
        <f>C42</f>
        <v>26736100</v>
      </c>
      <c r="D41" s="14">
        <f t="shared" ref="D41:G41" si="9">D42</f>
        <v>21043000</v>
      </c>
      <c r="E41" s="14">
        <f t="shared" si="9"/>
        <v>51386500</v>
      </c>
      <c r="F41" s="14">
        <f t="shared" si="9"/>
        <v>38539872</v>
      </c>
      <c r="G41" s="16">
        <f t="shared" si="8"/>
        <v>17496872</v>
      </c>
    </row>
    <row r="42" spans="1:7" ht="26.4">
      <c r="A42" s="12" t="s">
        <v>103</v>
      </c>
      <c r="B42" s="13" t="s">
        <v>33</v>
      </c>
      <c r="C42" s="14">
        <v>26736100</v>
      </c>
      <c r="D42" s="14">
        <v>21043000</v>
      </c>
      <c r="E42" s="17">
        <v>51386500</v>
      </c>
      <c r="F42" s="17">
        <v>38539872</v>
      </c>
      <c r="G42" s="16">
        <f t="shared" si="8"/>
        <v>17496872</v>
      </c>
    </row>
    <row r="43" spans="1:7" ht="26.4">
      <c r="A43" s="12" t="s">
        <v>190</v>
      </c>
      <c r="B43" s="13" t="s">
        <v>192</v>
      </c>
      <c r="C43" s="14">
        <f>C44</f>
        <v>0</v>
      </c>
      <c r="D43" s="14">
        <f t="shared" ref="D43:F43" si="10">D44</f>
        <v>0</v>
      </c>
      <c r="E43" s="14">
        <f t="shared" si="10"/>
        <v>0</v>
      </c>
      <c r="F43" s="14">
        <f t="shared" si="10"/>
        <v>10000000</v>
      </c>
      <c r="G43" s="16">
        <f t="shared" si="8"/>
        <v>10000000</v>
      </c>
    </row>
    <row r="44" spans="1:7" ht="39.6">
      <c r="A44" s="12" t="s">
        <v>191</v>
      </c>
      <c r="B44" s="13" t="s">
        <v>193</v>
      </c>
      <c r="C44" s="14">
        <v>0</v>
      </c>
      <c r="D44" s="14">
        <v>0</v>
      </c>
      <c r="E44" s="17">
        <v>0</v>
      </c>
      <c r="F44" s="17">
        <v>10000000</v>
      </c>
      <c r="G44" s="16">
        <f t="shared" si="8"/>
        <v>10000000</v>
      </c>
    </row>
    <row r="45" spans="1:7" ht="22.2" customHeight="1">
      <c r="A45" s="12" t="s">
        <v>164</v>
      </c>
      <c r="B45" s="13" t="s">
        <v>162</v>
      </c>
      <c r="C45" s="14">
        <f>C46+C47</f>
        <v>0</v>
      </c>
      <c r="D45" s="14">
        <f t="shared" ref="D45:G45" si="11">D46+D47</f>
        <v>0</v>
      </c>
      <c r="E45" s="14">
        <f t="shared" si="11"/>
        <v>2701000</v>
      </c>
      <c r="F45" s="14">
        <f t="shared" si="11"/>
        <v>4895700</v>
      </c>
      <c r="G45" s="16">
        <f t="shared" si="8"/>
        <v>4895700</v>
      </c>
    </row>
    <row r="46" spans="1:7" ht="22.2" customHeight="1">
      <c r="A46" s="12" t="s">
        <v>194</v>
      </c>
      <c r="B46" s="13" t="s">
        <v>195</v>
      </c>
      <c r="C46" s="14">
        <v>0</v>
      </c>
      <c r="D46" s="14">
        <v>0</v>
      </c>
      <c r="E46" s="14">
        <v>0</v>
      </c>
      <c r="F46" s="14">
        <v>1787700</v>
      </c>
      <c r="G46" s="16">
        <f t="shared" si="8"/>
        <v>1787700</v>
      </c>
    </row>
    <row r="47" spans="1:7" ht="24.6" customHeight="1">
      <c r="A47" s="12" t="s">
        <v>165</v>
      </c>
      <c r="B47" s="13" t="s">
        <v>163</v>
      </c>
      <c r="C47" s="14">
        <v>0</v>
      </c>
      <c r="D47" s="14">
        <v>0</v>
      </c>
      <c r="E47" s="17">
        <v>2701000</v>
      </c>
      <c r="F47" s="17">
        <v>3108000</v>
      </c>
      <c r="G47" s="16">
        <f t="shared" si="8"/>
        <v>3108000</v>
      </c>
    </row>
    <row r="48" spans="1:7" ht="27.6">
      <c r="A48" s="49" t="s">
        <v>104</v>
      </c>
      <c r="B48" s="50" t="s">
        <v>34</v>
      </c>
      <c r="C48" s="51">
        <f>C49+C55+C57+C59+C61+C63+C65+C51+C53</f>
        <v>165197593.33000001</v>
      </c>
      <c r="D48" s="51">
        <f>D49+D55+D57+D59+D61+D63+D65+D51+D53</f>
        <v>94713693.929999992</v>
      </c>
      <c r="E48" s="51">
        <f t="shared" ref="E48:G48" si="12">E49+E55+E57+E59+E61+E63+E65+E51</f>
        <v>262257023.09</v>
      </c>
      <c r="F48" s="51">
        <f t="shared" si="12"/>
        <v>151352208.00999999</v>
      </c>
      <c r="G48" s="51">
        <f>F48-D48</f>
        <v>56638514.079999998</v>
      </c>
    </row>
    <row r="49" spans="1:7" ht="39.6">
      <c r="A49" s="12" t="s">
        <v>105</v>
      </c>
      <c r="B49" s="13" t="s">
        <v>35</v>
      </c>
      <c r="C49" s="14">
        <f>C50</f>
        <v>44081600</v>
      </c>
      <c r="D49" s="14">
        <f t="shared" ref="D49:G49" si="13">D50</f>
        <v>6775262.7400000002</v>
      </c>
      <c r="E49" s="14">
        <f t="shared" si="13"/>
        <v>34765700</v>
      </c>
      <c r="F49" s="14">
        <f t="shared" si="13"/>
        <v>0</v>
      </c>
      <c r="G49" s="16">
        <f t="shared" si="8"/>
        <v>-6775262.7400000002</v>
      </c>
    </row>
    <row r="50" spans="1:7" ht="39.6">
      <c r="A50" s="12" t="s">
        <v>106</v>
      </c>
      <c r="B50" s="13" t="s">
        <v>36</v>
      </c>
      <c r="C50" s="14">
        <v>44081600</v>
      </c>
      <c r="D50" s="14">
        <v>6775262.7400000002</v>
      </c>
      <c r="E50" s="17">
        <v>34765700</v>
      </c>
      <c r="F50" s="17">
        <v>0</v>
      </c>
      <c r="G50" s="16">
        <f t="shared" si="8"/>
        <v>-6775262.7400000002</v>
      </c>
    </row>
    <row r="51" spans="1:7" ht="47.4" customHeight="1">
      <c r="A51" s="12" t="s">
        <v>180</v>
      </c>
      <c r="B51" s="13" t="s">
        <v>178</v>
      </c>
      <c r="C51" s="14">
        <f>C52</f>
        <v>1696700</v>
      </c>
      <c r="D51" s="14">
        <f t="shared" ref="D51:G51" si="14">D52</f>
        <v>1696700</v>
      </c>
      <c r="E51" s="14">
        <f t="shared" si="14"/>
        <v>0</v>
      </c>
      <c r="F51" s="14">
        <f t="shared" si="14"/>
        <v>0</v>
      </c>
      <c r="G51" s="16">
        <f t="shared" si="8"/>
        <v>-1696700</v>
      </c>
    </row>
    <row r="52" spans="1:7" ht="52.2" customHeight="1">
      <c r="A52" s="12" t="s">
        <v>181</v>
      </c>
      <c r="B52" s="13" t="s">
        <v>179</v>
      </c>
      <c r="C52" s="14">
        <v>1696700</v>
      </c>
      <c r="D52" s="14">
        <v>1696700</v>
      </c>
      <c r="E52" s="17">
        <v>0</v>
      </c>
      <c r="F52" s="17">
        <v>0</v>
      </c>
      <c r="G52" s="16">
        <f t="shared" si="8"/>
        <v>-1696700</v>
      </c>
    </row>
    <row r="53" spans="1:7" ht="52.2" customHeight="1">
      <c r="A53" s="12" t="s">
        <v>183</v>
      </c>
      <c r="B53" s="13" t="s">
        <v>184</v>
      </c>
      <c r="C53" s="14">
        <f>C54</f>
        <v>1600010</v>
      </c>
      <c r="D53" s="14">
        <f t="shared" ref="D53:G53" si="15">D54</f>
        <v>427226.91</v>
      </c>
      <c r="E53" s="14">
        <f t="shared" si="15"/>
        <v>0</v>
      </c>
      <c r="F53" s="14">
        <f t="shared" si="15"/>
        <v>0</v>
      </c>
      <c r="G53" s="16">
        <f t="shared" si="8"/>
        <v>-427226.91</v>
      </c>
    </row>
    <row r="54" spans="1:7" ht="52.2" customHeight="1">
      <c r="A54" s="12" t="s">
        <v>182</v>
      </c>
      <c r="B54" s="13" t="s">
        <v>185</v>
      </c>
      <c r="C54" s="14">
        <v>1600010</v>
      </c>
      <c r="D54" s="14">
        <v>427226.91</v>
      </c>
      <c r="E54" s="17">
        <v>0</v>
      </c>
      <c r="F54" s="17">
        <v>0</v>
      </c>
      <c r="G54" s="16">
        <f t="shared" si="8"/>
        <v>-427226.91</v>
      </c>
    </row>
    <row r="55" spans="1:7" ht="39.6">
      <c r="A55" s="12" t="s">
        <v>172</v>
      </c>
      <c r="B55" s="13" t="s">
        <v>166</v>
      </c>
      <c r="C55" s="14">
        <f>C56</f>
        <v>1470890</v>
      </c>
      <c r="D55" s="14">
        <f t="shared" ref="D55:G55" si="16">D56</f>
        <v>1470890</v>
      </c>
      <c r="E55" s="14">
        <f t="shared" si="16"/>
        <v>721053.08</v>
      </c>
      <c r="F55" s="14">
        <f t="shared" si="16"/>
        <v>721053.08</v>
      </c>
      <c r="G55" s="16">
        <f t="shared" si="8"/>
        <v>-749836.92</v>
      </c>
    </row>
    <row r="56" spans="1:7" ht="52.8">
      <c r="A56" s="12" t="s">
        <v>173</v>
      </c>
      <c r="B56" s="13" t="s">
        <v>167</v>
      </c>
      <c r="C56" s="14">
        <v>1470890</v>
      </c>
      <c r="D56" s="14">
        <v>1470890</v>
      </c>
      <c r="E56" s="17">
        <v>721053.08</v>
      </c>
      <c r="F56" s="17">
        <v>721053.08</v>
      </c>
      <c r="G56" s="16">
        <f t="shared" si="8"/>
        <v>-749836.92</v>
      </c>
    </row>
    <row r="57" spans="1:7" ht="26.4">
      <c r="A57" s="12" t="s">
        <v>175</v>
      </c>
      <c r="B57" s="13" t="s">
        <v>168</v>
      </c>
      <c r="C57" s="14">
        <f>C58</f>
        <v>434126.18</v>
      </c>
      <c r="D57" s="14">
        <f t="shared" ref="D57:G57" si="17">D58</f>
        <v>434126.18</v>
      </c>
      <c r="E57" s="14">
        <f t="shared" si="17"/>
        <v>1552458.89</v>
      </c>
      <c r="F57" s="14">
        <f t="shared" si="17"/>
        <v>1552458.89</v>
      </c>
      <c r="G57" s="16">
        <f t="shared" si="8"/>
        <v>1118332.71</v>
      </c>
    </row>
    <row r="58" spans="1:7" ht="26.4">
      <c r="A58" s="12" t="s">
        <v>176</v>
      </c>
      <c r="B58" s="13" t="s">
        <v>169</v>
      </c>
      <c r="C58" s="14">
        <v>434126.18</v>
      </c>
      <c r="D58" s="14">
        <v>434126.18</v>
      </c>
      <c r="E58" s="17">
        <v>1552458.89</v>
      </c>
      <c r="F58" s="17">
        <v>1552458.89</v>
      </c>
      <c r="G58" s="16">
        <f t="shared" si="8"/>
        <v>1118332.71</v>
      </c>
    </row>
    <row r="59" spans="1:7">
      <c r="A59" s="12" t="s">
        <v>174</v>
      </c>
      <c r="B59" s="13" t="s">
        <v>170</v>
      </c>
      <c r="C59" s="14">
        <f>C60</f>
        <v>352098.03</v>
      </c>
      <c r="D59" s="14">
        <f t="shared" ref="D59:G59" si="18">D60</f>
        <v>352098.03</v>
      </c>
      <c r="E59" s="14">
        <f t="shared" si="18"/>
        <v>100000</v>
      </c>
      <c r="F59" s="14">
        <f t="shared" si="18"/>
        <v>100000</v>
      </c>
      <c r="G59" s="16">
        <f t="shared" si="8"/>
        <v>-252098.03000000003</v>
      </c>
    </row>
    <row r="60" spans="1:7" ht="26.4">
      <c r="A60" s="12" t="s">
        <v>177</v>
      </c>
      <c r="B60" s="13" t="s">
        <v>171</v>
      </c>
      <c r="C60" s="14">
        <v>352098.03</v>
      </c>
      <c r="D60" s="14">
        <v>352098.03</v>
      </c>
      <c r="E60" s="17">
        <v>100000</v>
      </c>
      <c r="F60" s="17">
        <v>100000</v>
      </c>
      <c r="G60" s="16">
        <f t="shared" si="8"/>
        <v>-252098.03000000003</v>
      </c>
    </row>
    <row r="61" spans="1:7" ht="26.4">
      <c r="A61" s="18" t="s">
        <v>149</v>
      </c>
      <c r="B61" s="19" t="s">
        <v>145</v>
      </c>
      <c r="C61" s="14">
        <f>C62</f>
        <v>4347343</v>
      </c>
      <c r="D61" s="14">
        <f t="shared" ref="D61:G61" si="19">D62</f>
        <v>2307845.2799999998</v>
      </c>
      <c r="E61" s="14">
        <f t="shared" si="19"/>
        <v>4166411</v>
      </c>
      <c r="F61" s="14">
        <f t="shared" si="19"/>
        <v>3834280.8</v>
      </c>
      <c r="G61" s="16">
        <f t="shared" si="8"/>
        <v>1526435.52</v>
      </c>
    </row>
    <row r="62" spans="1:7" ht="26.4">
      <c r="A62" s="18" t="s">
        <v>150</v>
      </c>
      <c r="B62" s="19" t="s">
        <v>146</v>
      </c>
      <c r="C62" s="14">
        <v>4347343</v>
      </c>
      <c r="D62" s="14">
        <v>2307845.2799999998</v>
      </c>
      <c r="E62" s="14">
        <v>4166411</v>
      </c>
      <c r="F62" s="14">
        <v>3834280.8</v>
      </c>
      <c r="G62" s="16">
        <f t="shared" si="8"/>
        <v>1526435.52</v>
      </c>
    </row>
    <row r="63" spans="1:7" ht="26.4">
      <c r="A63" s="18" t="s">
        <v>151</v>
      </c>
      <c r="B63" s="19" t="s">
        <v>147</v>
      </c>
      <c r="C63" s="14">
        <f>C64</f>
        <v>0</v>
      </c>
      <c r="D63" s="14">
        <f t="shared" ref="D63:G63" si="20">D64</f>
        <v>42423.26</v>
      </c>
      <c r="E63" s="14">
        <f t="shared" si="20"/>
        <v>1980000</v>
      </c>
      <c r="F63" s="14">
        <f t="shared" si="20"/>
        <v>1369462.29</v>
      </c>
      <c r="G63" s="16">
        <f t="shared" si="8"/>
        <v>1327039.03</v>
      </c>
    </row>
    <row r="64" spans="1:7" ht="26.4">
      <c r="A64" s="18" t="s">
        <v>152</v>
      </c>
      <c r="B64" s="19" t="s">
        <v>148</v>
      </c>
      <c r="C64" s="14">
        <v>0</v>
      </c>
      <c r="D64" s="14">
        <v>42423.26</v>
      </c>
      <c r="E64" s="14">
        <v>1980000</v>
      </c>
      <c r="F64" s="14">
        <v>1369462.29</v>
      </c>
      <c r="G64" s="16">
        <f t="shared" si="8"/>
        <v>1327039.03</v>
      </c>
    </row>
    <row r="65" spans="1:7" ht="22.8" customHeight="1">
      <c r="A65" s="12" t="s">
        <v>107</v>
      </c>
      <c r="B65" s="13" t="s">
        <v>37</v>
      </c>
      <c r="C65" s="14">
        <f>C66+C67</f>
        <v>111214826.12</v>
      </c>
      <c r="D65" s="14">
        <f t="shared" ref="D65:G65" si="21">D66+D67</f>
        <v>81207121.530000001</v>
      </c>
      <c r="E65" s="14">
        <f t="shared" si="21"/>
        <v>218971400.12</v>
      </c>
      <c r="F65" s="14">
        <f t="shared" si="21"/>
        <v>143774952.94999999</v>
      </c>
      <c r="G65" s="16">
        <f t="shared" si="8"/>
        <v>62567831.419999987</v>
      </c>
    </row>
    <row r="66" spans="1:7" ht="21" customHeight="1">
      <c r="A66" s="12" t="s">
        <v>108</v>
      </c>
      <c r="B66" s="13" t="s">
        <v>38</v>
      </c>
      <c r="C66" s="14">
        <v>109036826.12</v>
      </c>
      <c r="D66" s="14">
        <v>79253288.239999995</v>
      </c>
      <c r="E66" s="17">
        <v>189725704.12</v>
      </c>
      <c r="F66" s="17">
        <v>128211803.47</v>
      </c>
      <c r="G66" s="16">
        <f t="shared" si="8"/>
        <v>48958515.230000004</v>
      </c>
    </row>
    <row r="67" spans="1:7" ht="28.8" customHeight="1">
      <c r="A67" s="12" t="s">
        <v>143</v>
      </c>
      <c r="B67" s="13" t="s">
        <v>144</v>
      </c>
      <c r="C67" s="14">
        <v>2178000</v>
      </c>
      <c r="D67" s="14">
        <v>1953833.29</v>
      </c>
      <c r="E67" s="17">
        <v>29245696</v>
      </c>
      <c r="F67" s="17">
        <v>15563149.48</v>
      </c>
      <c r="G67" s="16">
        <f t="shared" si="8"/>
        <v>13609316.190000001</v>
      </c>
    </row>
    <row r="68" spans="1:7" ht="27.6">
      <c r="A68" s="49" t="s">
        <v>109</v>
      </c>
      <c r="B68" s="50" t="s">
        <v>39</v>
      </c>
      <c r="C68" s="51">
        <f t="shared" ref="C68:D68" si="22">C69+C71+C73+C75+C77+C79+C81</f>
        <v>349135790</v>
      </c>
      <c r="D68" s="51">
        <f t="shared" si="22"/>
        <v>252380010.32999998</v>
      </c>
      <c r="E68" s="51">
        <f>E69+E71+E73+E75+E77+E79+E81</f>
        <v>378807220.5</v>
      </c>
      <c r="F68" s="51">
        <f>F69+F71+F73+F75+F77+F79+F81</f>
        <v>261347204.38999999</v>
      </c>
      <c r="G68" s="51">
        <f>F68-D68</f>
        <v>8967194.0600000024</v>
      </c>
    </row>
    <row r="69" spans="1:7" ht="26.4">
      <c r="A69" s="12" t="s">
        <v>110</v>
      </c>
      <c r="B69" s="13" t="s">
        <v>40</v>
      </c>
      <c r="C69" s="16">
        <f t="shared" ref="C69:D69" si="23">C70</f>
        <v>26437990</v>
      </c>
      <c r="D69" s="16">
        <f t="shared" si="23"/>
        <v>19273435.329999998</v>
      </c>
      <c r="E69" s="16">
        <f>E70</f>
        <v>31051992</v>
      </c>
      <c r="F69" s="16">
        <f t="shared" ref="F69:G69" si="24">F70</f>
        <v>11886969.02</v>
      </c>
      <c r="G69" s="16">
        <f t="shared" si="8"/>
        <v>-7386466.3099999987</v>
      </c>
    </row>
    <row r="70" spans="1:7" ht="26.4">
      <c r="A70" s="12" t="s">
        <v>111</v>
      </c>
      <c r="B70" s="13" t="s">
        <v>41</v>
      </c>
      <c r="C70" s="14">
        <v>26437990</v>
      </c>
      <c r="D70" s="14">
        <v>19273435.329999998</v>
      </c>
      <c r="E70" s="17">
        <v>31051992</v>
      </c>
      <c r="F70" s="17">
        <v>11886969.02</v>
      </c>
      <c r="G70" s="16">
        <f t="shared" si="8"/>
        <v>-7386466.3099999987</v>
      </c>
    </row>
    <row r="71" spans="1:7" ht="66">
      <c r="A71" s="12" t="s">
        <v>112</v>
      </c>
      <c r="B71" s="13" t="s">
        <v>42</v>
      </c>
      <c r="C71" s="14">
        <f>C72</f>
        <v>3215800</v>
      </c>
      <c r="D71" s="14">
        <f t="shared" ref="D71:G71" si="25">D72</f>
        <v>1050000</v>
      </c>
      <c r="E71" s="14">
        <f t="shared" si="25"/>
        <v>3377800</v>
      </c>
      <c r="F71" s="14">
        <f t="shared" si="25"/>
        <v>716242.59</v>
      </c>
      <c r="G71" s="16">
        <f t="shared" si="8"/>
        <v>-333757.41000000003</v>
      </c>
    </row>
    <row r="72" spans="1:7" ht="66">
      <c r="A72" s="12" t="s">
        <v>113</v>
      </c>
      <c r="B72" s="13" t="s">
        <v>43</v>
      </c>
      <c r="C72" s="14">
        <v>3215800</v>
      </c>
      <c r="D72" s="14">
        <v>1050000</v>
      </c>
      <c r="E72" s="17">
        <v>3377800</v>
      </c>
      <c r="F72" s="17">
        <v>716242.59</v>
      </c>
      <c r="G72" s="16">
        <f t="shared" si="8"/>
        <v>-333757.41000000003</v>
      </c>
    </row>
    <row r="73" spans="1:7" ht="39.6">
      <c r="A73" s="12" t="s">
        <v>114</v>
      </c>
      <c r="B73" s="13" t="s">
        <v>44</v>
      </c>
      <c r="C73" s="14">
        <f>C74</f>
        <v>1349400</v>
      </c>
      <c r="D73" s="14">
        <f>D74</f>
        <v>1012050</v>
      </c>
      <c r="E73" s="14">
        <f t="shared" ref="E73:G73" si="26">E74</f>
        <v>1511100</v>
      </c>
      <c r="F73" s="14">
        <f t="shared" si="26"/>
        <v>717629.78</v>
      </c>
      <c r="G73" s="16">
        <f t="shared" si="8"/>
        <v>-294420.21999999997</v>
      </c>
    </row>
    <row r="74" spans="1:7" ht="39.6">
      <c r="A74" s="12" t="s">
        <v>115</v>
      </c>
      <c r="B74" s="13" t="s">
        <v>45</v>
      </c>
      <c r="C74" s="14">
        <v>1349400</v>
      </c>
      <c r="D74" s="14">
        <v>1012050</v>
      </c>
      <c r="E74" s="17">
        <v>1511100</v>
      </c>
      <c r="F74" s="17">
        <v>717629.78</v>
      </c>
      <c r="G74" s="16">
        <f t="shared" si="8"/>
        <v>-294420.21999999997</v>
      </c>
    </row>
    <row r="75" spans="1:7" ht="52.8">
      <c r="A75" s="12" t="s">
        <v>116</v>
      </c>
      <c r="B75" s="13" t="s">
        <v>46</v>
      </c>
      <c r="C75" s="14">
        <f>C76</f>
        <v>5000</v>
      </c>
      <c r="D75" s="14">
        <f t="shared" ref="D75:G75" si="27">D76</f>
        <v>5000</v>
      </c>
      <c r="E75" s="14">
        <f t="shared" si="27"/>
        <v>6000</v>
      </c>
      <c r="F75" s="14">
        <f t="shared" si="27"/>
        <v>6000</v>
      </c>
      <c r="G75" s="16">
        <f t="shared" si="8"/>
        <v>1000</v>
      </c>
    </row>
    <row r="76" spans="1:7" ht="52.8">
      <c r="A76" s="12" t="s">
        <v>117</v>
      </c>
      <c r="B76" s="13" t="s">
        <v>47</v>
      </c>
      <c r="C76" s="14">
        <v>5000</v>
      </c>
      <c r="D76" s="14">
        <v>5000</v>
      </c>
      <c r="E76" s="17">
        <v>6000</v>
      </c>
      <c r="F76" s="17">
        <v>6000</v>
      </c>
      <c r="G76" s="16">
        <f t="shared" si="8"/>
        <v>1000</v>
      </c>
    </row>
    <row r="77" spans="1:7" ht="26.4">
      <c r="A77" s="20" t="s">
        <v>118</v>
      </c>
      <c r="B77" s="21" t="s">
        <v>139</v>
      </c>
      <c r="C77" s="14">
        <v>0</v>
      </c>
      <c r="D77" s="14">
        <v>0</v>
      </c>
      <c r="E77" s="16">
        <v>246295.5</v>
      </c>
      <c r="F77" s="16">
        <v>0</v>
      </c>
      <c r="G77" s="16">
        <f t="shared" si="8"/>
        <v>0</v>
      </c>
    </row>
    <row r="78" spans="1:7" ht="26.4">
      <c r="A78" s="22" t="s">
        <v>119</v>
      </c>
      <c r="B78" s="23" t="s">
        <v>140</v>
      </c>
      <c r="C78" s="14">
        <v>0</v>
      </c>
      <c r="D78" s="14">
        <v>0</v>
      </c>
      <c r="E78" s="17">
        <v>246295.5</v>
      </c>
      <c r="F78" s="17">
        <v>0</v>
      </c>
      <c r="G78" s="16">
        <f t="shared" si="8"/>
        <v>0</v>
      </c>
    </row>
    <row r="79" spans="1:7" ht="26.4">
      <c r="A79" s="12" t="s">
        <v>120</v>
      </c>
      <c r="B79" s="13" t="s">
        <v>48</v>
      </c>
      <c r="C79" s="14">
        <f>C80</f>
        <v>52700</v>
      </c>
      <c r="D79" s="14">
        <f t="shared" ref="D79:G79" si="28">D80</f>
        <v>39525</v>
      </c>
      <c r="E79" s="14">
        <f t="shared" si="28"/>
        <v>52333</v>
      </c>
      <c r="F79" s="14">
        <f t="shared" si="28"/>
        <v>20363</v>
      </c>
      <c r="G79" s="16">
        <f t="shared" si="8"/>
        <v>-19162</v>
      </c>
    </row>
    <row r="80" spans="1:7" ht="26.4">
      <c r="A80" s="12" t="s">
        <v>121</v>
      </c>
      <c r="B80" s="13" t="s">
        <v>49</v>
      </c>
      <c r="C80" s="14">
        <v>52700</v>
      </c>
      <c r="D80" s="14">
        <v>39525</v>
      </c>
      <c r="E80" s="17">
        <v>52333</v>
      </c>
      <c r="F80" s="17">
        <v>20363</v>
      </c>
      <c r="G80" s="16">
        <f t="shared" si="8"/>
        <v>-19162</v>
      </c>
    </row>
    <row r="81" spans="1:7">
      <c r="A81" s="12" t="s">
        <v>122</v>
      </c>
      <c r="B81" s="13" t="s">
        <v>50</v>
      </c>
      <c r="C81" s="14">
        <f>C82</f>
        <v>318074900</v>
      </c>
      <c r="D81" s="14">
        <f t="shared" ref="D81:G81" si="29">D82</f>
        <v>231000000</v>
      </c>
      <c r="E81" s="14">
        <f t="shared" si="29"/>
        <v>342561700</v>
      </c>
      <c r="F81" s="14">
        <f t="shared" si="29"/>
        <v>248000000</v>
      </c>
      <c r="G81" s="16">
        <f t="shared" si="8"/>
        <v>17000000</v>
      </c>
    </row>
    <row r="82" spans="1:7">
      <c r="A82" s="12" t="s">
        <v>123</v>
      </c>
      <c r="B82" s="13" t="s">
        <v>51</v>
      </c>
      <c r="C82" s="14">
        <v>318074900</v>
      </c>
      <c r="D82" s="14">
        <v>231000000</v>
      </c>
      <c r="E82" s="17">
        <v>342561700</v>
      </c>
      <c r="F82" s="17">
        <v>248000000</v>
      </c>
      <c r="G82" s="16">
        <f t="shared" si="8"/>
        <v>17000000</v>
      </c>
    </row>
    <row r="83" spans="1:7">
      <c r="A83" s="49" t="s">
        <v>124</v>
      </c>
      <c r="B83" s="50" t="s">
        <v>52</v>
      </c>
      <c r="C83" s="51">
        <f>C84+C86</f>
        <v>0</v>
      </c>
      <c r="D83" s="51">
        <f t="shared" ref="D83:F83" si="30">D84+D86</f>
        <v>0</v>
      </c>
      <c r="E83" s="51">
        <f t="shared" si="30"/>
        <v>0</v>
      </c>
      <c r="F83" s="51">
        <f t="shared" si="30"/>
        <v>13881387.800000001</v>
      </c>
      <c r="G83" s="51">
        <f>F83-D83</f>
        <v>13881387.800000001</v>
      </c>
    </row>
    <row r="84" spans="1:7" ht="52.8">
      <c r="A84" s="12" t="s">
        <v>200</v>
      </c>
      <c r="B84" s="13" t="s">
        <v>196</v>
      </c>
      <c r="C84" s="14">
        <f>C85</f>
        <v>0</v>
      </c>
      <c r="D84" s="14">
        <f t="shared" ref="D84:F84" si="31">D85</f>
        <v>0</v>
      </c>
      <c r="E84" s="14">
        <f t="shared" si="31"/>
        <v>0</v>
      </c>
      <c r="F84" s="14">
        <f t="shared" si="31"/>
        <v>1749888</v>
      </c>
      <c r="G84" s="16">
        <f t="shared" si="8"/>
        <v>1749888</v>
      </c>
    </row>
    <row r="85" spans="1:7" ht="52.8">
      <c r="A85" s="12" t="s">
        <v>201</v>
      </c>
      <c r="B85" s="13" t="s">
        <v>197</v>
      </c>
      <c r="C85" s="14">
        <v>0</v>
      </c>
      <c r="D85" s="14">
        <v>0</v>
      </c>
      <c r="E85" s="17">
        <v>0</v>
      </c>
      <c r="F85" s="17">
        <v>1749888</v>
      </c>
      <c r="G85" s="16">
        <f t="shared" si="8"/>
        <v>1749888</v>
      </c>
    </row>
    <row r="86" spans="1:7">
      <c r="A86" s="12" t="s">
        <v>203</v>
      </c>
      <c r="B86" s="13" t="s">
        <v>198</v>
      </c>
      <c r="C86" s="14">
        <f>C87</f>
        <v>0</v>
      </c>
      <c r="D86" s="14">
        <f t="shared" ref="D86:F86" si="32">D87</f>
        <v>0</v>
      </c>
      <c r="E86" s="14">
        <f t="shared" si="32"/>
        <v>0</v>
      </c>
      <c r="F86" s="14">
        <f t="shared" si="32"/>
        <v>12131499.800000001</v>
      </c>
      <c r="G86" s="16">
        <f t="shared" si="8"/>
        <v>12131499.800000001</v>
      </c>
    </row>
    <row r="87" spans="1:7" ht="26.4">
      <c r="A87" s="12" t="s">
        <v>202</v>
      </c>
      <c r="B87" s="13" t="s">
        <v>199</v>
      </c>
      <c r="C87" s="14">
        <v>0</v>
      </c>
      <c r="D87" s="14">
        <v>0</v>
      </c>
      <c r="E87" s="17">
        <v>0</v>
      </c>
      <c r="F87" s="17">
        <v>12131499.800000001</v>
      </c>
      <c r="G87" s="16">
        <f t="shared" si="8"/>
        <v>12131499.800000001</v>
      </c>
    </row>
    <row r="88" spans="1:7">
      <c r="A88" s="49" t="s">
        <v>125</v>
      </c>
      <c r="B88" s="50" t="s">
        <v>53</v>
      </c>
      <c r="C88" s="52">
        <f t="shared" ref="C88:D88" si="33">C89+C91</f>
        <v>560780</v>
      </c>
      <c r="D88" s="52">
        <f t="shared" si="33"/>
        <v>560780</v>
      </c>
      <c r="E88" s="52">
        <f>E89+E91</f>
        <v>717046</v>
      </c>
      <c r="F88" s="52">
        <f t="shared" ref="F88:G88" si="34">F89+F91</f>
        <v>3022588</v>
      </c>
      <c r="G88" s="51">
        <f>F88-D88</f>
        <v>2461808</v>
      </c>
    </row>
    <row r="89" spans="1:7" ht="22.2" customHeight="1">
      <c r="A89" s="12" t="s">
        <v>126</v>
      </c>
      <c r="B89" s="13" t="s">
        <v>186</v>
      </c>
      <c r="C89" s="15">
        <f t="shared" ref="C89:F89" si="35">C90</f>
        <v>536280</v>
      </c>
      <c r="D89" s="15">
        <f t="shared" si="35"/>
        <v>536280</v>
      </c>
      <c r="E89" s="15">
        <f t="shared" si="35"/>
        <v>0</v>
      </c>
      <c r="F89" s="15">
        <f t="shared" si="35"/>
        <v>1905700</v>
      </c>
      <c r="G89" s="16">
        <f t="shared" si="8"/>
        <v>1369420</v>
      </c>
    </row>
    <row r="90" spans="1:7" ht="22.2" customHeight="1">
      <c r="A90" s="12" t="s">
        <v>127</v>
      </c>
      <c r="B90" s="13" t="s">
        <v>186</v>
      </c>
      <c r="C90" s="24">
        <v>536280</v>
      </c>
      <c r="D90" s="24">
        <v>536280</v>
      </c>
      <c r="E90" s="16">
        <v>0</v>
      </c>
      <c r="F90" s="16">
        <v>1905700</v>
      </c>
      <c r="G90" s="16">
        <f t="shared" si="8"/>
        <v>1369420</v>
      </c>
    </row>
    <row r="91" spans="1:7" ht="26.4">
      <c r="A91" s="12" t="s">
        <v>187</v>
      </c>
      <c r="B91" s="13" t="s">
        <v>189</v>
      </c>
      <c r="C91" s="24">
        <f>C92</f>
        <v>24500</v>
      </c>
      <c r="D91" s="24">
        <f>D92</f>
        <v>24500</v>
      </c>
      <c r="E91" s="15">
        <f>E92</f>
        <v>717046</v>
      </c>
      <c r="F91" s="15">
        <f t="shared" ref="F91:G91" si="36">F92</f>
        <v>1116888</v>
      </c>
      <c r="G91" s="16">
        <f t="shared" si="8"/>
        <v>1092388</v>
      </c>
    </row>
    <row r="92" spans="1:7" ht="26.4">
      <c r="A92" s="12" t="s">
        <v>188</v>
      </c>
      <c r="B92" s="13" t="s">
        <v>189</v>
      </c>
      <c r="C92" s="24">
        <v>24500</v>
      </c>
      <c r="D92" s="24">
        <v>24500</v>
      </c>
      <c r="E92" s="16">
        <v>717046</v>
      </c>
      <c r="F92" s="16">
        <v>1116888</v>
      </c>
      <c r="G92" s="16">
        <f t="shared" si="8"/>
        <v>1092388</v>
      </c>
    </row>
    <row r="93" spans="1:7" ht="96.6">
      <c r="A93" s="49" t="s">
        <v>128</v>
      </c>
      <c r="B93" s="50" t="s">
        <v>54</v>
      </c>
      <c r="C93" s="56">
        <f t="shared" ref="C93:D93" si="37">C94</f>
        <v>474702.26</v>
      </c>
      <c r="D93" s="56">
        <f t="shared" si="37"/>
        <v>474702.26</v>
      </c>
      <c r="E93" s="56">
        <f>E94</f>
        <v>1952297.94</v>
      </c>
      <c r="F93" s="56">
        <f t="shared" ref="F93:G93" si="38">F94</f>
        <v>1952297.94</v>
      </c>
      <c r="G93" s="51">
        <f>F93-D93</f>
        <v>1477595.68</v>
      </c>
    </row>
    <row r="94" spans="1:7" ht="39.6">
      <c r="A94" s="12" t="s">
        <v>129</v>
      </c>
      <c r="B94" s="13" t="s">
        <v>55</v>
      </c>
      <c r="C94" s="24">
        <f>C95</f>
        <v>474702.26</v>
      </c>
      <c r="D94" s="24">
        <f>D95</f>
        <v>474702.26</v>
      </c>
      <c r="E94" s="24">
        <f>E95</f>
        <v>1952297.94</v>
      </c>
      <c r="F94" s="15">
        <v>1952297.94</v>
      </c>
      <c r="G94" s="16">
        <f t="shared" si="8"/>
        <v>1477595.68</v>
      </c>
    </row>
    <row r="95" spans="1:7" ht="26.4">
      <c r="A95" s="12" t="s">
        <v>130</v>
      </c>
      <c r="B95" s="13" t="s">
        <v>56</v>
      </c>
      <c r="C95" s="24">
        <f>C96</f>
        <v>474702.26</v>
      </c>
      <c r="D95" s="24">
        <f>D96</f>
        <v>474702.26</v>
      </c>
      <c r="E95" s="24">
        <f>E96</f>
        <v>1952297.94</v>
      </c>
      <c r="F95" s="16">
        <v>1952297.94</v>
      </c>
      <c r="G95" s="16">
        <f t="shared" si="8"/>
        <v>1477595.68</v>
      </c>
    </row>
    <row r="96" spans="1:7" ht="26.4">
      <c r="A96" s="12" t="s">
        <v>130</v>
      </c>
      <c r="B96" s="13" t="s">
        <v>56</v>
      </c>
      <c r="C96" s="24">
        <f>C97+C98</f>
        <v>474702.26</v>
      </c>
      <c r="D96" s="24">
        <f>D97+D98</f>
        <v>474702.26</v>
      </c>
      <c r="E96" s="24">
        <f>E97</f>
        <v>1952297.94</v>
      </c>
      <c r="F96" s="17">
        <v>1952297.94</v>
      </c>
      <c r="G96" s="16">
        <f t="shared" si="8"/>
        <v>1477595.68</v>
      </c>
    </row>
    <row r="97" spans="1:7" ht="26.4">
      <c r="A97" s="12" t="s">
        <v>131</v>
      </c>
      <c r="B97" s="13" t="s">
        <v>57</v>
      </c>
      <c r="C97" s="24">
        <v>474702.26</v>
      </c>
      <c r="D97" s="24">
        <v>474702.26</v>
      </c>
      <c r="E97" s="24">
        <v>1952297.94</v>
      </c>
      <c r="F97" s="67">
        <v>1952297.94</v>
      </c>
      <c r="G97" s="16">
        <f t="shared" si="8"/>
        <v>1477595.68</v>
      </c>
    </row>
    <row r="98" spans="1:7" ht="52.8">
      <c r="A98" s="12" t="s">
        <v>132</v>
      </c>
      <c r="B98" s="13" t="s">
        <v>62</v>
      </c>
      <c r="C98" s="24">
        <v>0</v>
      </c>
      <c r="D98" s="24">
        <v>0</v>
      </c>
      <c r="E98" s="24">
        <v>0</v>
      </c>
      <c r="F98" s="68">
        <v>0</v>
      </c>
      <c r="G98" s="16">
        <f t="shared" si="8"/>
        <v>0</v>
      </c>
    </row>
    <row r="99" spans="1:7" ht="41.4">
      <c r="A99" s="49" t="s">
        <v>133</v>
      </c>
      <c r="B99" s="50" t="s">
        <v>58</v>
      </c>
      <c r="C99" s="56">
        <f t="shared" ref="C99:F99" si="39">C100</f>
        <v>-9549880.5700000003</v>
      </c>
      <c r="D99" s="56">
        <f t="shared" si="39"/>
        <v>-9549880.5700000003</v>
      </c>
      <c r="E99" s="56">
        <f t="shared" si="39"/>
        <v>-3398</v>
      </c>
      <c r="F99" s="56">
        <f t="shared" si="39"/>
        <v>-276771.34999999998</v>
      </c>
      <c r="G99" s="51">
        <f>F99-D99</f>
        <v>9273109.2200000007</v>
      </c>
    </row>
    <row r="100" spans="1:7" ht="39.6">
      <c r="A100" s="12" t="s">
        <v>134</v>
      </c>
      <c r="B100" s="13" t="s">
        <v>59</v>
      </c>
      <c r="C100" s="24">
        <f>C101+C102+C103+C104+C105</f>
        <v>-9549880.5700000003</v>
      </c>
      <c r="D100" s="24">
        <f t="shared" ref="D100:F100" si="40">D101+D102+D103+D104+D105</f>
        <v>-9549880.5700000003</v>
      </c>
      <c r="E100" s="24">
        <f t="shared" si="40"/>
        <v>-3398</v>
      </c>
      <c r="F100" s="24">
        <f t="shared" si="40"/>
        <v>-276771.34999999998</v>
      </c>
      <c r="G100" s="16">
        <f t="shared" si="8"/>
        <v>9273109.2200000007</v>
      </c>
    </row>
    <row r="101" spans="1:7" ht="52.8">
      <c r="A101" s="12" t="s">
        <v>135</v>
      </c>
      <c r="B101" s="13" t="s">
        <v>63</v>
      </c>
      <c r="C101" s="24">
        <v>-2804192.32</v>
      </c>
      <c r="D101" s="24">
        <v>-2804192.32</v>
      </c>
      <c r="E101" s="24">
        <v>0</v>
      </c>
      <c r="F101" s="16">
        <v>0</v>
      </c>
      <c r="G101" s="16">
        <f t="shared" si="8"/>
        <v>2804192.32</v>
      </c>
    </row>
    <row r="102" spans="1:7" ht="39.6">
      <c r="A102" s="12" t="s">
        <v>136</v>
      </c>
      <c r="B102" s="13" t="s">
        <v>60</v>
      </c>
      <c r="C102" s="24">
        <v>-5092762.2300000004</v>
      </c>
      <c r="D102" s="24">
        <v>-5092762.2300000004</v>
      </c>
      <c r="E102" s="24">
        <v>0</v>
      </c>
      <c r="F102" s="24">
        <v>0</v>
      </c>
      <c r="G102" s="16">
        <f t="shared" si="8"/>
        <v>5092762.2300000004</v>
      </c>
    </row>
    <row r="103" spans="1:7" ht="39.6">
      <c r="A103" s="12" t="s">
        <v>137</v>
      </c>
      <c r="B103" s="13" t="s">
        <v>64</v>
      </c>
      <c r="C103" s="24">
        <v>0</v>
      </c>
      <c r="D103" s="24">
        <v>0</v>
      </c>
      <c r="E103" s="24">
        <v>0</v>
      </c>
      <c r="F103" s="24">
        <v>0</v>
      </c>
      <c r="G103" s="16">
        <f t="shared" si="8"/>
        <v>0</v>
      </c>
    </row>
    <row r="104" spans="1:7" ht="39.6">
      <c r="A104" s="12" t="s">
        <v>141</v>
      </c>
      <c r="B104" s="13" t="s">
        <v>142</v>
      </c>
      <c r="C104" s="24">
        <v>-24115.02</v>
      </c>
      <c r="D104" s="24">
        <v>-24115.02</v>
      </c>
      <c r="E104" s="24">
        <v>0</v>
      </c>
      <c r="F104" s="24">
        <v>0</v>
      </c>
      <c r="G104" s="16">
        <f t="shared" ref="G104:G105" si="41">F104-D104</f>
        <v>24115.02</v>
      </c>
    </row>
    <row r="105" spans="1:7" ht="39.6">
      <c r="A105" s="12" t="s">
        <v>138</v>
      </c>
      <c r="B105" s="13" t="s">
        <v>61</v>
      </c>
      <c r="C105" s="24">
        <v>-1628811</v>
      </c>
      <c r="D105" s="24">
        <v>-1628811</v>
      </c>
      <c r="E105" s="24">
        <v>-3398</v>
      </c>
      <c r="F105" s="16">
        <v>-276771.34999999998</v>
      </c>
      <c r="G105" s="16">
        <f t="shared" si="41"/>
        <v>1352039.65</v>
      </c>
    </row>
  </sheetData>
  <mergeCells count="6">
    <mergeCell ref="A1:G1"/>
    <mergeCell ref="A3:A4"/>
    <mergeCell ref="B3:B4"/>
    <mergeCell ref="C3:D3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scale="4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Дуркина-АФ</cp:lastModifiedBy>
  <cp:lastPrinted>2020-10-21T09:01:18Z</cp:lastPrinted>
  <dcterms:created xsi:type="dcterms:W3CDTF">2019-07-24T07:17:37Z</dcterms:created>
  <dcterms:modified xsi:type="dcterms:W3CDTF">2020-10-21T09:01:19Z</dcterms:modified>
</cp:coreProperties>
</file>