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с диска F\РАСПОРЯЖЕНИЯ 2021\417-р об утверждении отчета об исполнении бюджета за 1 полугодие 2021г\"/>
    </mc:Choice>
  </mc:AlternateContent>
  <bookViews>
    <workbookView xWindow="0" yWindow="0" windowWidth="19200" windowHeight="10860" activeTab="1"/>
  </bookViews>
  <sheets>
    <sheet name="ДОХОДЫ" sheetId="8" r:id="rId1"/>
    <sheet name="РАСХОДЫ" sheetId="6" r:id="rId2"/>
    <sheet name="ИСТОЧНИКИ" sheetId="5" r:id="rId3"/>
  </sheets>
  <definedNames>
    <definedName name="_Date_">ДОХОДЫ!#REF!</definedName>
    <definedName name="_Otchet_Period_Source__AT_ObjectName">ДОХОДЫ!$A$9</definedName>
    <definedName name="_Period_">ДОХОДЫ!#REF!</definedName>
    <definedName name="_xlnm.Print_Titles" localSheetId="0">ДОХОДЫ!$13:$15</definedName>
  </definedNames>
  <calcPr calcId="162913"/>
</workbook>
</file>

<file path=xl/calcChain.xml><?xml version="1.0" encoding="utf-8"?>
<calcChain xmlns="http://schemas.openxmlformats.org/spreadsheetml/2006/main">
  <c r="E16" i="5" l="1"/>
  <c r="D72" i="8"/>
  <c r="D58" i="8"/>
  <c r="E65" i="8"/>
  <c r="D16" i="6"/>
  <c r="C105" i="8"/>
  <c r="E74" i="8"/>
  <c r="C72" i="8"/>
  <c r="C58" i="8"/>
  <c r="E27" i="8"/>
  <c r="D105" i="8"/>
  <c r="E114" i="8"/>
  <c r="E113" i="8"/>
  <c r="D77" i="8"/>
  <c r="E81" i="8"/>
  <c r="E80" i="8"/>
  <c r="D82" i="8"/>
  <c r="E64" i="8"/>
  <c r="E63" i="8"/>
  <c r="E62" i="8"/>
  <c r="E61" i="8"/>
  <c r="E60" i="8"/>
  <c r="C16" i="6"/>
  <c r="E18" i="6"/>
  <c r="D68" i="8"/>
  <c r="C82" i="8"/>
  <c r="E88" i="8"/>
  <c r="E87" i="8"/>
  <c r="E86" i="8"/>
  <c r="E71" i="8"/>
  <c r="D50" i="6"/>
  <c r="C50" i="6"/>
  <c r="E116" i="8"/>
  <c r="D42" i="8"/>
  <c r="E23" i="6"/>
  <c r="D39" i="6"/>
  <c r="E117" i="8"/>
  <c r="C68" i="8"/>
  <c r="E69" i="8"/>
  <c r="C23" i="8"/>
  <c r="E40" i="8"/>
  <c r="E11" i="5"/>
  <c r="C11" i="5"/>
  <c r="D112" i="8"/>
  <c r="D54" i="8"/>
  <c r="C54" i="8"/>
  <c r="D39" i="8"/>
  <c r="C39" i="8"/>
  <c r="C57" i="8" l="1"/>
  <c r="E111" i="8"/>
  <c r="E100" i="8"/>
  <c r="E33" i="6"/>
  <c r="E102" i="8"/>
  <c r="E101" i="8"/>
  <c r="E53" i="8"/>
  <c r="E44" i="8"/>
  <c r="E83" i="8"/>
  <c r="E84" i="8"/>
  <c r="E85" i="8"/>
  <c r="E49" i="8"/>
  <c r="E45" i="8"/>
  <c r="D36" i="6"/>
  <c r="E17" i="6"/>
  <c r="D57" i="8"/>
  <c r="E108" i="8"/>
  <c r="C36" i="6"/>
  <c r="E38" i="6"/>
  <c r="E47" i="6"/>
  <c r="D46" i="6"/>
  <c r="C46" i="6"/>
  <c r="E67" i="8"/>
  <c r="C6" i="6"/>
  <c r="C39" i="6"/>
  <c r="E40" i="6"/>
  <c r="E11" i="6"/>
  <c r="D25" i="6"/>
  <c r="C25" i="6"/>
  <c r="E26" i="6"/>
  <c r="C8" i="5"/>
  <c r="E109" i="8"/>
  <c r="D23" i="8"/>
  <c r="D22" i="8" s="1"/>
  <c r="C22" i="8"/>
  <c r="E26" i="8"/>
  <c r="E25" i="8"/>
  <c r="E24" i="8"/>
  <c r="C48" i="6"/>
  <c r="E52" i="6"/>
  <c r="D103" i="8"/>
  <c r="D92" i="8" s="1"/>
  <c r="E107" i="8"/>
  <c r="D48" i="6"/>
  <c r="E13" i="5"/>
  <c r="E6" i="5" s="1"/>
  <c r="E51" i="6"/>
  <c r="E49" i="6"/>
  <c r="E28" i="6"/>
  <c r="D14" i="6"/>
  <c r="C14" i="6"/>
  <c r="E15" i="6"/>
  <c r="E99" i="8"/>
  <c r="C103" i="8"/>
  <c r="C92" i="8" s="1"/>
  <c r="E34" i="8"/>
  <c r="C13" i="5"/>
  <c r="E115" i="8"/>
  <c r="C112" i="8"/>
  <c r="E89" i="8"/>
  <c r="C29" i="8"/>
  <c r="C28" i="8" s="1"/>
  <c r="D18" i="8"/>
  <c r="D29" i="8"/>
  <c r="D28" i="8" s="1"/>
  <c r="D36" i="8"/>
  <c r="D35" i="8" s="1"/>
  <c r="D46" i="8"/>
  <c r="D50" i="8"/>
  <c r="D48" i="8" s="1"/>
  <c r="D6" i="6"/>
  <c r="D19" i="6"/>
  <c r="D30" i="6"/>
  <c r="D42" i="6"/>
  <c r="C20" i="5"/>
  <c r="C19" i="5"/>
  <c r="C21" i="5" s="1"/>
  <c r="E21" i="5"/>
  <c r="E98" i="8"/>
  <c r="E106" i="8"/>
  <c r="E24" i="6"/>
  <c r="C19" i="6"/>
  <c r="C30" i="6"/>
  <c r="C42" i="6"/>
  <c r="E10" i="6"/>
  <c r="C18" i="8"/>
  <c r="C17" i="8" s="1"/>
  <c r="C36" i="8"/>
  <c r="C35" i="8" s="1"/>
  <c r="C42" i="8"/>
  <c r="C38" i="8" s="1"/>
  <c r="C46" i="8"/>
  <c r="C50" i="8"/>
  <c r="C48" i="8" s="1"/>
  <c r="C52" i="8"/>
  <c r="E31" i="8"/>
  <c r="E19" i="5"/>
  <c r="E22" i="5"/>
  <c r="E20" i="5"/>
  <c r="C22" i="5"/>
  <c r="E56" i="8"/>
  <c r="E54" i="8" s="1"/>
  <c r="E51" i="8"/>
  <c r="C77" i="8"/>
  <c r="E110" i="8"/>
  <c r="E104" i="8"/>
  <c r="E97" i="8"/>
  <c r="E96" i="8"/>
  <c r="E95" i="8"/>
  <c r="E94" i="8"/>
  <c r="E93" i="8"/>
  <c r="E91" i="8"/>
  <c r="E90" i="8"/>
  <c r="E79" i="8"/>
  <c r="E78" i="8"/>
  <c r="E70" i="8"/>
  <c r="E66" i="8"/>
  <c r="E59" i="8"/>
  <c r="E47" i="8"/>
  <c r="E43" i="8"/>
  <c r="E41" i="8"/>
  <c r="E37" i="8"/>
  <c r="E33" i="8"/>
  <c r="E32" i="8"/>
  <c r="E30" i="8"/>
  <c r="E21" i="8"/>
  <c r="E19" i="8"/>
  <c r="E45" i="6"/>
  <c r="E44" i="6"/>
  <c r="E43" i="6"/>
  <c r="E37" i="6"/>
  <c r="E35" i="6"/>
  <c r="E34" i="6"/>
  <c r="E32" i="6"/>
  <c r="E31" i="6"/>
  <c r="E29" i="6"/>
  <c r="E27" i="6"/>
  <c r="E22" i="6"/>
  <c r="E21" i="6"/>
  <c r="E20" i="6"/>
  <c r="E13" i="6"/>
  <c r="E12" i="6"/>
  <c r="E9" i="6"/>
  <c r="E8" i="6"/>
  <c r="E7" i="6"/>
  <c r="C6" i="5" l="1"/>
  <c r="E72" i="8"/>
  <c r="D38" i="8"/>
  <c r="D52" i="8"/>
  <c r="D53" i="6"/>
  <c r="C53" i="6"/>
  <c r="D76" i="8"/>
  <c r="D75" i="8" s="1"/>
  <c r="E46" i="6"/>
  <c r="E48" i="6"/>
  <c r="C76" i="8"/>
  <c r="C75" i="8" s="1"/>
  <c r="E23" i="8"/>
  <c r="E22" i="8"/>
  <c r="E18" i="5"/>
  <c r="E25" i="5" s="1"/>
  <c r="E50" i="6"/>
  <c r="E36" i="6"/>
  <c r="E30" i="6"/>
  <c r="E19" i="6"/>
  <c r="E14" i="6"/>
  <c r="E25" i="6"/>
  <c r="E16" i="6"/>
  <c r="E39" i="6"/>
  <c r="E42" i="6"/>
  <c r="E6" i="6"/>
  <c r="E103" i="8"/>
  <c r="E58" i="8"/>
  <c r="E112" i="8"/>
  <c r="E48" i="8"/>
  <c r="E46" i="8"/>
  <c r="E77" i="8"/>
  <c r="E42" i="8"/>
  <c r="E82" i="8"/>
  <c r="E52" i="8"/>
  <c r="E50" i="8"/>
  <c r="E39" i="8"/>
  <c r="E35" i="8"/>
  <c r="E29" i="8"/>
  <c r="E28" i="8"/>
  <c r="E105" i="8"/>
  <c r="D17" i="8"/>
  <c r="E18" i="8"/>
  <c r="E92" i="8"/>
  <c r="E68" i="8"/>
  <c r="E36" i="8"/>
  <c r="E20" i="8"/>
  <c r="C18" i="5"/>
  <c r="C25" i="5" l="1"/>
  <c r="C55" i="6" s="1"/>
  <c r="C16" i="8"/>
  <c r="C118" i="8" s="1"/>
  <c r="D16" i="8"/>
  <c r="D118" i="8" s="1"/>
  <c r="E76" i="8"/>
  <c r="D55" i="6"/>
  <c r="E53" i="6"/>
  <c r="E57" i="8"/>
  <c r="E38" i="8"/>
  <c r="E17" i="8"/>
  <c r="E55" i="6" l="1"/>
  <c r="E75" i="8"/>
  <c r="E16" i="8"/>
  <c r="E118" i="8" l="1"/>
</calcChain>
</file>

<file path=xl/sharedStrings.xml><?xml version="1.0" encoding="utf-8"?>
<sst xmlns="http://schemas.openxmlformats.org/spreadsheetml/2006/main" count="378" uniqueCount="365">
  <si>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</si>
  <si>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</si>
  <si>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</si>
  <si>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</si>
  <si>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000 0405 0000000 000 000</t>
  </si>
  <si>
    <t>Транспорт</t>
  </si>
  <si>
    <t>000 0408 0000000 000 000</t>
  </si>
  <si>
    <t>Дорожное хозяйство</t>
  </si>
  <si>
    <t>000 0409 0000000 000 000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</si>
  <si>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</si>
  <si>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</si>
  <si>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</si>
  <si>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</si>
  <si>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Другие вопросы в области жилищно-коммунального хозяйства</t>
  </si>
  <si>
    <t>000 0505 0000000 000 000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</si>
  <si>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</si>
  <si>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</si>
  <si>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</si>
  <si>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</si>
  <si>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</si>
  <si>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</si>
  <si>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</si>
  <si>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</si>
  <si>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</si>
  <si>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</si>
  <si>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кинематография, средства массовой информации</t>
  </si>
  <si>
    <t>000 0800 0000000 000 000</t>
  </si>
  <si>
    <t>Культура</t>
  </si>
  <si>
    <t>000 0801 0000000 000 000</t>
  </si>
  <si>
    <t>000 0900 0000000 000 000</t>
  </si>
  <si>
    <t>Дугие общегосударственные вопросы</t>
  </si>
  <si>
    <t>%
выполнения</t>
  </si>
  <si>
    <t>Результат исполнения бюджета
 (дефицит "--", профицит "+")</t>
  </si>
  <si>
    <t>Утверждённые бюджетные назначения
 на год</t>
  </si>
  <si>
    <t xml:space="preserve"> Расходы бюджета</t>
  </si>
  <si>
    <t xml:space="preserve"> Доходы бюджета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</si>
  <si>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</si>
  <si>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</si>
  <si>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</si>
  <si>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</si>
  <si>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</si>
  <si>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</si>
  <si>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</si>
  <si>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</si>
  <si>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000 7900 0000000 000 000</t>
  </si>
  <si>
    <t>Расходы бюджета - ИТОГО</t>
  </si>
  <si>
    <t>000 9600 0000000 000 000</t>
  </si>
  <si>
    <t>211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</si>
  <si>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</si>
  <si>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</si>
  <si>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</si>
  <si>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</si>
  <si>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</si>
  <si>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</si>
  <si>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</si>
  <si>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</si>
  <si>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</si>
  <si>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</si>
  <si>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</si>
  <si>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</si>
  <si>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</si>
  <si>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</si>
  <si>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</si>
  <si>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</si>
  <si>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Увеличение прочих остатков денежных средств  бюджетов</t>
  </si>
  <si>
    <t>000 01 05 02 01 00 0000 510</t>
  </si>
  <si>
    <t>Уменьшение прочих остатков денежных средств  бюджетов</t>
  </si>
  <si>
    <t>000 01 05 02 01 00 0000 610</t>
  </si>
  <si>
    <t>Увеличение прочих остатков денежных средств  бюджетов муниципальных районов</t>
  </si>
  <si>
    <t>000 01 05 02 01 05 0000 510</t>
  </si>
  <si>
    <t>Уменьшение прочих остатков денежных средств  бюджетов муниципальных районов</t>
  </si>
  <si>
    <t>000 01 05 02 01 05 0000 610</t>
  </si>
  <si>
    <t>Источники финансирования дефицита бюджетов - всего</t>
  </si>
  <si>
    <t>000 90 00 00 00 00 0000 000</t>
  </si>
  <si>
    <t>10</t>
  </si>
  <si>
    <t xml:space="preserve"> Наименование показателя</t>
  </si>
  <si>
    <t>Код дохода по КД</t>
  </si>
  <si>
    <t>Исполнено</t>
  </si>
  <si>
    <t>Бюджет городских и сельских поселений</t>
  </si>
  <si>
    <t>2</t>
  </si>
  <si>
    <t>Код расхода по ФКР, ЭКР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</si>
  <si>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</si>
  <si>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</si>
  <si>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</si>
  <si>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</si>
  <si>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</si>
  <si>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</si>
  <si>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</si>
  <si>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</si>
  <si>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</si>
  <si>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</si>
  <si>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</si>
  <si>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</si>
  <si>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</si>
  <si>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</si>
  <si>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</si>
  <si>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</si>
  <si>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</si>
  <si>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</si>
  <si>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</si>
  <si>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</si>
  <si>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</si>
  <si>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</si>
  <si>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</si>
  <si>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</si>
  <si>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</si>
  <si>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</si>
  <si>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Утвержденные бюджетные назначения на год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</si>
  <si>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</si>
  <si>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</si>
  <si>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</si>
  <si>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</si>
  <si>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</si>
  <si>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</si>
  <si>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</si>
  <si>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</si>
  <si>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</si>
  <si>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</si>
  <si>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</si>
  <si>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</si>
  <si>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</si>
  <si>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ШТРАФЫ, САНКЦИИ, ВОЗМЕЩЕНИЕ УЩЕРБА</t>
  </si>
  <si>
    <t>000 1 16 00000 00 0000 000</t>
  </si>
  <si>
    <t>Код источника финансирования по КИВФ, КИВнФ</t>
  </si>
  <si>
    <t>Утверждённые бюджетные назначения на год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</si>
  <si>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</si>
  <si>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</si>
  <si>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</si>
  <si>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</si>
  <si>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</si>
  <si>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</si>
  <si>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муниципальных районов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</si>
  <si>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</si>
  <si>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</si>
  <si>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</si>
  <si>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</si>
  <si>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</si>
  <si>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</si>
  <si>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</si>
  <si>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</si>
  <si>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</si>
  <si>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поселений на ежемесячное денежное вознаграждение за классное руководство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</si>
  <si>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</si>
  <si>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</si>
  <si>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(тыс.руб.)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</si>
  <si>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</si>
  <si>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</si>
  <si>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</si>
  <si>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</si>
  <si>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Доходы бюджета - ИТОГО</t>
  </si>
  <si>
    <t>000 8 50 00000 00 0000 000</t>
  </si>
  <si>
    <t>поступления от других бюджетов бюджетной системы</t>
  </si>
  <si>
    <t>000 8 72 00000 00 0000 000</t>
  </si>
  <si>
    <t>Общегосударственные вопросы</t>
  </si>
  <si>
    <t>000 0100 0000000 000 000</t>
  </si>
  <si>
    <t>000 0102 0000000 000 000</t>
  </si>
  <si>
    <t>Функционирование законодательных (представительных) органов государственной власти и местного самоуправления</t>
  </si>
  <si>
    <t>000 0103 0000000 000 000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</si>
  <si>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</si>
  <si>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000 0104 0000000 000 000</t>
  </si>
  <si>
    <t>Наименование показателя</t>
  </si>
  <si>
    <t>Обслуживание государственного и муниципального долга</t>
  </si>
  <si>
    <t>000 0111 0000000 000 000</t>
  </si>
  <si>
    <t>Резервные фонды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</si>
  <si>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</si>
  <si>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</si>
  <si>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</si>
  <si>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об исполнении бюджета муниципального района "Усть-Цилемский"</t>
  </si>
  <si>
    <t xml:space="preserve"> Источники финансирования дефицита бюджетов</t>
  </si>
  <si>
    <t>000 2 02 04999 05 0000 151</t>
  </si>
  <si>
    <t>Другие вопросы в области национальной экономики</t>
  </si>
  <si>
    <t>000 0412 0000000 000 000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</si>
  <si>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</si>
  <si>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ОТЧЁТ</t>
  </si>
  <si>
    <t>000 1 14 06000 00 0000 430</t>
  </si>
  <si>
    <t>000 0106 0000000 000 000</t>
  </si>
  <si>
    <t>Обеспечение деятельности финансовых, налоговых и таможенных органов и органов (финансово-бюджетного) надзора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</si>
  <si>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</si>
  <si>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</si>
  <si>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</si>
  <si>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</t>
  </si>
  <si>
    <t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</si>
  <si>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</si>
  <si>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</si>
  <si>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</si>
  <si>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</si>
  <si>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Росийской Федерации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</si>
  <si>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</si>
  <si>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000 1 01 02030 01 0000 110</t>
  </si>
  <si>
    <t>000 1 05 04000 02 0000 110</t>
  </si>
  <si>
    <t>Налог, взимаемый в связи с применением патентной системы налогообложения</t>
  </si>
  <si>
    <t>000 1 11 05013 10 0000 120</t>
  </si>
  <si>
    <t>Прочие доходы отот компенсации затрат бюджетов муниципальных районов</t>
  </si>
  <si>
    <t>000 1 13 02995 05 0000 130</t>
  </si>
  <si>
    <t>000 1 13 02000 00 0000 130</t>
  </si>
  <si>
    <t>Доходы от компенсации затрат государства</t>
  </si>
  <si>
    <t>000 2 02 00000 00 0000 000</t>
  </si>
  <si>
    <t>БЕЗВОЗМЕЗДНЫЕ ПОСТУПЛЕНИЯ ОТ ДРУГИХ БЮДЖЕТОВ БЮДЖЕТНОЙ СИСТЕМЫ РОССИЙСКОЙ ФЕДЕРАЦИИ</t>
  </si>
  <si>
    <t>000 1 17 01050 05 0000 180</t>
  </si>
  <si>
    <t>Невыясненные поступления, зачисляемые в бюджеты муниципальных районов</t>
  </si>
  <si>
    <t>000 0113 0000000 000 000</t>
  </si>
  <si>
    <t>000 0200 0000000 000 000</t>
  </si>
  <si>
    <t>Национальная оборона</t>
  </si>
  <si>
    <t>Мобилизационная и вневойсковая подготовка</t>
  </si>
  <si>
    <t>000 0203 0000000 000 000</t>
  </si>
  <si>
    <t>Водное хозяйство и рыболовство</t>
  </si>
  <si>
    <t>Благоустройство</t>
  </si>
  <si>
    <t>000 0503 0000000 000 000</t>
  </si>
  <si>
    <t>Здравоохранение</t>
  </si>
  <si>
    <t>Другие вопросы в области здравоохранения</t>
  </si>
  <si>
    <t>000 0909 0000000 000 000</t>
  </si>
  <si>
    <t>000 1300 0000000 000 000</t>
  </si>
  <si>
    <t>000 1301 0000000 000 000</t>
  </si>
  <si>
    <t>Обслуживание государственного внутреннего  и муниципального долга</t>
  </si>
  <si>
    <t>Межбюджетные транферты общего характера бюджетам субъектов Российской Федерации и муниципальных образований</t>
  </si>
  <si>
    <t>000 1400 0000000 000 000</t>
  </si>
  <si>
    <t>000 1401 0000000 000 000</t>
  </si>
  <si>
    <t>Дотации на выравнивание бюджетной обеспеченности субъектов Российской Федерации и муниципальных образований</t>
  </si>
  <si>
    <t>000 01 03 01 00 05 0000 810</t>
  </si>
  <si>
    <t>000 01 03 01 00 05 0000 710</t>
  </si>
  <si>
    <t>000 2 02 04025 05 0000 151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</si>
  <si>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муниципальных образований</t>
  </si>
  <si>
    <t>000 1403 0000000 000 000</t>
  </si>
  <si>
    <t>Прочие межбюджетные трансферты общего характера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</si>
  <si>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</si>
  <si>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</si>
  <si>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</si>
  <si>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</si>
  <si>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</si>
  <si>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</si>
  <si>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</si>
  <si>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</si>
  <si>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</si>
  <si>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</si>
  <si>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</si>
  <si>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</si>
  <si>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000 01 02 00 00 05 0000 810</t>
  </si>
  <si>
    <t>Погашение бюджетами муниципальных районов  кредитов от кредитных организаций в валюте Российской  Федерации</t>
  </si>
  <si>
    <t>000 01 02 00 00 05 0000 710</t>
  </si>
  <si>
    <t>Получение кредитов  от кредитных организаций бюджетами муниципальных районов в валюте Российской  Федерации</t>
  </si>
  <si>
    <t>000 01 02 00 00 00 0000 000</t>
  </si>
  <si>
    <t>Кредиты кредитных организаций в валюте Российской Федерации</t>
  </si>
  <si>
    <t>000 0501 0000000 000 000</t>
  </si>
  <si>
    <t>Жилищное хозяйство</t>
  </si>
  <si>
    <t>Обеспечение проведения выборов и референдумов</t>
  </si>
  <si>
    <t>000 0107 0000000 000 000</t>
  </si>
  <si>
    <t>Стационарная медицинская помощь</t>
  </si>
  <si>
    <t>000 0901 0000000 000 000</t>
  </si>
  <si>
    <t>Доходы 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</si>
  <si>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000 1 14 02053 05 0000 410</t>
  </si>
  <si>
    <t>Доходы от продажи земельных участков, государтсвенная собственность на которые не разграничена и которые расположены в границах сельских поселений</t>
  </si>
  <si>
    <t>000 1100 0000000 000 000</t>
  </si>
  <si>
    <t>Физическая культура и спорт</t>
  </si>
  <si>
    <t>000 0804 0000000 000 000</t>
  </si>
  <si>
    <t>Другие вопросы в области культуры, кинематоргафии</t>
  </si>
  <si>
    <t>000 2 02 04052 05 0000 151</t>
  </si>
  <si>
    <t>Межбюджетные трансферты,передаваемые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</si>
  <si>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</si>
  <si>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автоновных учреждений, а также имущества муниципальных унитарных предприятий, в том числе казённых)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</si>
  <si>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</si>
  <si>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</si>
  <si>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000 2 02 04053 05 0000 151</t>
  </si>
  <si>
    <t>Межбюджетные трансферты,передаваемые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</si>
  <si>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Субсидии бюджетам муниципальных районов на обеспечение жильём молодых семей</t>
  </si>
  <si>
    <t>000 2 02 02008 05 0000 151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</si>
  <si>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</si>
  <si>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</si>
  <si>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Дополнительное образование детей</t>
  </si>
  <si>
    <t>000 0703 0000000 000 000</t>
  </si>
  <si>
    <t>Приложение</t>
  </si>
  <si>
    <t xml:space="preserve">Прочие межбюджетные трансферты,передаваемые бюджетам муниципальных районов </t>
  </si>
  <si>
    <t>000 2 02 49999 05 0000 151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</si>
  <si>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</si>
  <si>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</si>
  <si>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000 1 14 06013 05 0000 430</t>
  </si>
  <si>
    <t>Доходы от продажи земельных участков, государтсвенная собственность на которые не разграничена и которые расположены в границах сельских поселений и межселенных территорий муниципальных раонов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</si>
  <si>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</si>
  <si>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Доходы бюджетов муниципальных районов от возврата бюджетными учреждениями остатков субсидий прошлых лет </t>
  </si>
  <si>
    <t>000 1102 0000000 000 000</t>
  </si>
  <si>
    <t>Массовый спорт</t>
  </si>
  <si>
    <t>000 2 02 15001 05 0000 150</t>
  </si>
  <si>
    <t>000 2 02 10000 00 0000 150</t>
  </si>
  <si>
    <t>000 2 02 15002 05 0000 150</t>
  </si>
  <si>
    <t>000 2 02 20000 00 0000 150</t>
  </si>
  <si>
    <t>000 2 02 20077 05 0000 150</t>
  </si>
  <si>
    <t>000 2 02 29999 05 0000 150</t>
  </si>
  <si>
    <t>000 2 02 30000 00 0000 150</t>
  </si>
  <si>
    <t>000 2 02 30024 05 0000 150</t>
  </si>
  <si>
    <t>000 2 02 30029 05 0000 150</t>
  </si>
  <si>
    <t>000 2 02 35120 05 0000 150</t>
  </si>
  <si>
    <t>000 2 02 35118 05 0000 150</t>
  </si>
  <si>
    <t>000 2 02 35930 05 0000 150</t>
  </si>
  <si>
    <t>000 2 02 39999 00 0000 150</t>
  </si>
  <si>
    <t>000 2 02 39999 05 0000 150</t>
  </si>
  <si>
    <t>000 2 02 40000 00 0000 150</t>
  </si>
  <si>
    <t>000 2 02 40014 05 0000 150</t>
  </si>
  <si>
    <t>000 2 18 05010 05 0000 150</t>
  </si>
  <si>
    <t>000 2 07 05030 05 0000 150</t>
  </si>
  <si>
    <t>000 2 19 60010 05 0000 150</t>
  </si>
  <si>
    <t>000 0410 0000000 000 000</t>
  </si>
  <si>
    <t>Связь и информатика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</si>
  <si>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</si>
  <si>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</si>
  <si>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</si>
  <si>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</si>
  <si>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</si>
  <si>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</si>
  <si>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000 1 16 01000 01 0000 140</t>
  </si>
  <si>
    <t>Административные штрафы, установленные Кодексом Российской Федерации об административных пронарушениях</t>
  </si>
  <si>
    <t>Платежи в целях возмещения причинённого ущерба (убытков)</t>
  </si>
  <si>
    <t>000 1 16 10000 00 0000 140</t>
  </si>
  <si>
    <t>Доходы от денежных взысканий (штрафов), поступающие в счёт погашения задолженности, образовавшейся до 1 января 2020 года, подлежащие зачислению в бюджет муницмпального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</si>
  <si>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</si>
  <si>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счёт погашения задолженности, образовавшейся до 1 января 2020 года, подлежащие зачислению в федеральный бюджет и бюджет муницмпального образования по нормативам, действовавшим в 2019 году</t>
  </si>
  <si>
    <t>000 1 16 10129 01 0000 140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</si>
  <si>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</si>
  <si>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</si>
  <si>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000 0309 0000000 000 000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</si>
  <si>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</si>
  <si>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000 1 16 11050 01 0000 140</t>
  </si>
  <si>
    <t>Платежи оп искам о возмещении вреда, причинённого окружающей среде, а также платежи, уплачиваемые при добровольном возмещении вреда, причинённого окружающей среде (за исключением вреда, причинённого окружающей среде на особо охраняемых природных территориях) подлежащие зачислению в бюджет муниципального образования</t>
  </si>
  <si>
    <t>000 2 02 25467 05 0000 150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</si>
  <si>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</si>
  <si>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000 2 02 25497 05 0000 150</t>
  </si>
  <si>
    <t>Субсидии бюджетам муниципальных районов на реализацию мероприятий по обеспечению жильём молодых семей</t>
  </si>
  <si>
    <t>000 2 02 25519 05 0000 150</t>
  </si>
  <si>
    <t>Субсидии бюджетам муниципальных районов на поддержку отрасли культуры</t>
  </si>
  <si>
    <t>000 0310 0000000 000 000</t>
  </si>
  <si>
    <t>Обеспечение пожарной безопасности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</si>
  <si>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</si>
  <si>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</si>
  <si>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</si>
  <si>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</si>
  <si>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</si>
  <si>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</si>
  <si>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</si>
  <si>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</si>
  <si>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</si>
  <si>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</si>
  <si>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Дотации (гранты) бюджетам муниципальных районов за достижение показателей деятельности органов местного самоуправления</t>
  </si>
  <si>
    <t>000 2 02 16549 05 0000 150</t>
  </si>
  <si>
    <t>000 2 02 19999 05 0000 150</t>
  </si>
  <si>
    <t>Прочие дотации бюджетам муниципальных районов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</si>
  <si>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</si>
  <si>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муниципальнах общеобразовательных организаций</t>
  </si>
  <si>
    <t>000 2 02 49999 05 0000 150</t>
  </si>
  <si>
    <t>000 1 17 15030 05 0000 150</t>
  </si>
  <si>
    <t>Инициативные платежи, зачисляемые в бюджеты муниципальных районов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</si>
  <si>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</si>
  <si>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</si>
  <si>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</si>
  <si>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</si>
  <si>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</si>
  <si>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</si>
  <si>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Функционирование высшего должностного лица субъекта Российской Федерации и муниципального образования</t>
  </si>
  <si>
    <t xml:space="preserve"> за I полугодие 2021 года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</si>
  <si>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</si>
  <si>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</t>
  </si>
  <si>
    <t>Иные источники внутреннего финансирования дефицитов бюджетов</t>
  </si>
  <si>
    <t>000 01 06 00 00 00 0000 000</t>
  </si>
  <si>
    <t>000 01 06 10 02 05 0000 550</t>
  </si>
  <si>
    <t>Увеличение финансовых активов в собственности муниципальных районов за счёт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</si>
  <si>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от  23 июля 2021 г.  № 417-р</t>
  </si>
  <si>
    <t>___________________________________________</t>
  </si>
  <si>
    <t>к распоряжению администрации                                   муниципального района "Усть-Цилемский"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</si>
</sst>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/>
    <xf numFmtId="0" fontId="3" fillId="0" borderId="0" xfId="0" applyFont="1"/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/>
    <xf numFmtId="0" fontId="0" fillId="0" borderId="0" xfId="0" applyBorder="1"/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4" fontId="3" fillId="0" borderId="0" xfId="0" applyNumberFormat="1" applyFont="1"/>
    <xf numFmtId="4" fontId="6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/>
    <xf numFmtId="49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49" fontId="9" fillId="0" borderId="0" xfId="0" applyNumberFormat="1" applyFont="1" applyBorder="1"/>
    <xf numFmtId="49" fontId="10" fillId="0" borderId="0" xfId="0" applyNumberFormat="1" applyFont="1" applyBorder="1" applyAlignment="1">
      <alignment horizontal="right"/>
    </xf>
    <xf numFmtId="0" fontId="10" fillId="0" borderId="2" xfId="0" applyFont="1" applyBorder="1"/>
    <xf numFmtId="0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/>
    </xf>
    <xf numFmtId="0" fontId="13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/>
    <xf numFmtId="49" fontId="9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0" xfId="0" applyFont="1" applyBorder="1" applyAlignment="1"/>
    <xf numFmtId="49" fontId="13" fillId="0" borderId="0" xfId="0" applyNumberFormat="1" applyFont="1" applyBorder="1"/>
    <xf numFmtId="0" fontId="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9"/>
  <sheetViews>
    <sheetView zoomScale="75" workbookViewId="0">
      <selection activeCell="B3" sqref="B3:E3"/>
    </sheetView>
  </sheetViews>
  <sheetFormatPr defaultRowHeight="12.75" x14ac:dyDescent="0.2"/>
  <cols>
    <col min="1" max="1" width="42.28515625" customWidth="1"/>
    <col min="2" max="2" width="32.42578125" customWidth="1"/>
    <col min="3" max="3" width="20.140625" customWidth="1"/>
    <col min="4" max="4" width="21.42578125" customWidth="1"/>
    <col min="5" max="5" width="17.28515625" customWidth="1"/>
    <col min="7" max="7" width="14.28515625" customWidth="1"/>
    <col min="8" max="8" width="15" customWidth="1"/>
  </cols>
  <sheetData>
    <row r="1" spans="1:8" ht="21" customHeight="1" x14ac:dyDescent="0.25">
      <c r="A1" s="26"/>
      <c r="B1" s="27"/>
      <c r="C1" s="107" t="s">
        <v>269</v>
      </c>
      <c r="D1" s="108"/>
      <c r="E1" s="108"/>
    </row>
    <row r="2" spans="1:8" ht="31.5" customHeight="1" x14ac:dyDescent="0.25">
      <c r="A2" s="42"/>
      <c r="B2" s="43"/>
      <c r="C2" s="106" t="s">
        <v>364</v>
      </c>
      <c r="D2" s="106"/>
      <c r="E2" s="106"/>
    </row>
    <row r="3" spans="1:8" ht="18" customHeight="1" x14ac:dyDescent="0.25">
      <c r="A3" s="42"/>
      <c r="B3" s="109" t="s">
        <v>362</v>
      </c>
      <c r="C3" s="110"/>
      <c r="D3" s="110"/>
      <c r="E3" s="110"/>
    </row>
    <row r="4" spans="1:8" ht="15" customHeight="1" x14ac:dyDescent="0.3">
      <c r="A4" s="42"/>
      <c r="B4" s="43"/>
      <c r="C4" s="30"/>
      <c r="D4" s="41"/>
      <c r="E4" s="41"/>
    </row>
    <row r="5" spans="1:8" ht="15" customHeight="1" x14ac:dyDescent="0.25">
      <c r="A5" s="64"/>
      <c r="B5" s="65"/>
      <c r="C5" s="30"/>
      <c r="D5" s="27"/>
      <c r="E5" s="28"/>
    </row>
    <row r="6" spans="1:8" ht="23.25" customHeight="1" x14ac:dyDescent="0.3">
      <c r="A6" s="103" t="s">
        <v>173</v>
      </c>
      <c r="B6" s="103"/>
      <c r="C6" s="103"/>
      <c r="D6" s="103"/>
      <c r="E6" s="103"/>
    </row>
    <row r="7" spans="1:8" ht="20.25" customHeight="1" x14ac:dyDescent="0.3">
      <c r="A7" s="103" t="s">
        <v>167</v>
      </c>
      <c r="B7" s="103"/>
      <c r="C7" s="103"/>
      <c r="D7" s="103"/>
      <c r="E7" s="103"/>
    </row>
    <row r="8" spans="1:8" ht="19.5" customHeight="1" x14ac:dyDescent="0.3">
      <c r="A8" s="103" t="s">
        <v>355</v>
      </c>
      <c r="B8" s="103"/>
      <c r="C8" s="103"/>
      <c r="D8" s="103"/>
      <c r="E8" s="103"/>
    </row>
    <row r="9" spans="1:8" ht="18.75" x14ac:dyDescent="0.3">
      <c r="A9" s="104"/>
      <c r="B9" s="104"/>
      <c r="C9" s="105"/>
      <c r="D9" s="41"/>
      <c r="E9" s="41"/>
    </row>
    <row r="10" spans="1:8" ht="18.75" x14ac:dyDescent="0.3">
      <c r="A10" s="100" t="s">
        <v>35</v>
      </c>
      <c r="B10" s="100"/>
      <c r="C10" s="100"/>
      <c r="D10" s="100"/>
      <c r="E10" s="100"/>
    </row>
    <row r="11" spans="1:8" ht="18.75" x14ac:dyDescent="0.3">
      <c r="A11" s="105"/>
      <c r="B11" s="104"/>
      <c r="C11" s="41"/>
      <c r="D11" s="105"/>
      <c r="E11" s="41"/>
    </row>
    <row r="12" spans="1:8" ht="15.75" x14ac:dyDescent="0.25">
      <c r="A12" s="29"/>
      <c r="B12" s="30"/>
      <c r="C12" s="31"/>
      <c r="D12" s="32" t="s">
        <v>144</v>
      </c>
      <c r="E12" s="28"/>
    </row>
    <row r="13" spans="1:8" ht="0.75" customHeight="1" x14ac:dyDescent="0.25">
      <c r="A13" s="99" t="s">
        <v>75</v>
      </c>
      <c r="B13" s="99" t="s">
        <v>76</v>
      </c>
      <c r="C13" s="67"/>
      <c r="D13" s="68"/>
      <c r="E13" s="33"/>
    </row>
    <row r="14" spans="1:8" ht="82.5" customHeight="1" x14ac:dyDescent="0.2">
      <c r="A14" s="99"/>
      <c r="B14" s="99"/>
      <c r="C14" s="59" t="s">
        <v>107</v>
      </c>
      <c r="D14" s="59" t="s">
        <v>77</v>
      </c>
      <c r="E14" s="60" t="s">
        <v>31</v>
      </c>
    </row>
    <row r="15" spans="1:8" x14ac:dyDescent="0.2">
      <c r="A15" s="34">
        <v>1</v>
      </c>
      <c r="B15" s="35" t="s">
        <v>79</v>
      </c>
      <c r="C15" s="36">
        <v>3</v>
      </c>
      <c r="D15" s="37">
        <v>4</v>
      </c>
      <c r="E15" s="38">
        <v>5</v>
      </c>
    </row>
    <row r="16" spans="1:8" ht="36" customHeight="1" x14ac:dyDescent="0.25">
      <c r="A16" s="39" t="s">
        <v>81</v>
      </c>
      <c r="B16" s="69" t="s">
        <v>82</v>
      </c>
      <c r="C16" s="78">
        <f>C17+C22+C28+C35+C38+C46+C48+C52+C57+C72</f>
        <v>213799.73299999998</v>
      </c>
      <c r="D16" s="78">
        <f>D17+D22+D28+D35+D38+D46+D48+D52+D57+D72</f>
        <v>95798.573249999987</v>
      </c>
      <c r="E16" s="79">
        <f>D16/C16*100</f>
        <v>44.807620620368127</v>
      </c>
      <c r="G16" s="18"/>
      <c r="H16" s="18"/>
    </row>
    <row r="17" spans="1:5" ht="23.25" customHeight="1" x14ac:dyDescent="0.2">
      <c r="A17" s="39" t="s">
        <v>83</v>
      </c>
      <c r="B17" s="69" t="s">
        <v>84</v>
      </c>
      <c r="C17" s="78">
        <f>SUM(C18)</f>
        <v>181369</v>
      </c>
      <c r="D17" s="78">
        <f>SUM(D18)</f>
        <v>76509.937879999998</v>
      </c>
      <c r="E17" s="79">
        <f t="shared" ref="E17:E82" si="0">D17/C17*100</f>
        <v>42.184683093582692</v>
      </c>
    </row>
    <row r="18" spans="1:5" ht="20.25" customHeight="1" x14ac:dyDescent="0.2">
      <c r="A18" s="39" t="s">
        <v>85</v>
      </c>
      <c r="B18" s="69" t="s">
        <v>86</v>
      </c>
      <c r="C18" s="78">
        <f>C19+C20+C21</f>
        <v>181369</v>
      </c>
      <c r="D18" s="78">
        <f>D19+D20+D21</f>
        <v>76509.937879999998</v>
      </c>
      <c r="E18" s="79">
        <f t="shared" si="0"/>
        <v>42.184683093582692</v>
      </c>
    </row>
    <row r="19" spans="1:5" ht="130.5" customHeight="1" x14ac:dyDescent="0.2">
      <c r="A19" s="39" t="s">
        <v>185</v>
      </c>
      <c r="B19" s="69" t="s">
        <v>87</v>
      </c>
      <c r="C19" s="78">
        <v>180425</v>
      </c>
      <c r="D19" s="78">
        <v>75837.128370000006</v>
      </c>
      <c r="E19" s="79">
        <f t="shared" si="0"/>
        <v>42.032494593321331</v>
      </c>
    </row>
    <row r="20" spans="1:5" ht="196.5" customHeight="1" x14ac:dyDescent="0.2">
      <c r="A20" s="39" t="s">
        <v>186</v>
      </c>
      <c r="B20" s="69" t="s">
        <v>88</v>
      </c>
      <c r="C20" s="78">
        <v>555</v>
      </c>
      <c r="D20" s="78">
        <v>316.87056000000001</v>
      </c>
      <c r="E20" s="79">
        <f t="shared" si="0"/>
        <v>57.093794594594591</v>
      </c>
    </row>
    <row r="21" spans="1:5" ht="87" customHeight="1" x14ac:dyDescent="0.2">
      <c r="A21" s="39" t="s">
        <v>187</v>
      </c>
      <c r="B21" s="69" t="s">
        <v>188</v>
      </c>
      <c r="C21" s="78">
        <v>389</v>
      </c>
      <c r="D21" s="78">
        <v>355.93894999999998</v>
      </c>
      <c r="E21" s="79">
        <f t="shared" si="0"/>
        <v>91.501015424164521</v>
      </c>
    </row>
    <row r="22" spans="1:5" ht="69" customHeight="1" x14ac:dyDescent="0.2">
      <c r="A22" s="39" t="s">
        <v>225</v>
      </c>
      <c r="B22" s="69" t="s">
        <v>224</v>
      </c>
      <c r="C22" s="78">
        <f>C23</f>
        <v>19022.8</v>
      </c>
      <c r="D22" s="78">
        <f>D23</f>
        <v>8949.0904200000004</v>
      </c>
      <c r="E22" s="79">
        <f t="shared" si="0"/>
        <v>47.044023067056379</v>
      </c>
    </row>
    <row r="23" spans="1:5" ht="59.45" customHeight="1" x14ac:dyDescent="0.2">
      <c r="A23" s="39" t="s">
        <v>227</v>
      </c>
      <c r="B23" s="69" t="s">
        <v>226</v>
      </c>
      <c r="C23" s="78">
        <f>SUM(C24:C27)</f>
        <v>19022.8</v>
      </c>
      <c r="D23" s="78">
        <f>SUM(D24:D27)</f>
        <v>8949.0904200000004</v>
      </c>
      <c r="E23" s="79">
        <f t="shared" si="0"/>
        <v>47.044023067056379</v>
      </c>
    </row>
    <row r="24" spans="1:5" ht="111" customHeight="1" x14ac:dyDescent="0.2">
      <c r="A24" s="39" t="s">
        <v>229</v>
      </c>
      <c r="B24" s="69" t="s">
        <v>228</v>
      </c>
      <c r="C24" s="78">
        <v>8734.58</v>
      </c>
      <c r="D24" s="78">
        <v>4046.8265299999998</v>
      </c>
      <c r="E24" s="79">
        <f t="shared" si="0"/>
        <v>46.331094683430685</v>
      </c>
    </row>
    <row r="25" spans="1:5" ht="156" customHeight="1" x14ac:dyDescent="0.2">
      <c r="A25" s="39" t="s">
        <v>231</v>
      </c>
      <c r="B25" s="69" t="s">
        <v>230</v>
      </c>
      <c r="C25" s="78">
        <v>49.78</v>
      </c>
      <c r="D25" s="78">
        <v>30.484729999999999</v>
      </c>
      <c r="E25" s="79">
        <f t="shared" si="0"/>
        <v>61.23891120932101</v>
      </c>
    </row>
    <row r="26" spans="1:5" ht="124.9" customHeight="1" x14ac:dyDescent="0.2">
      <c r="A26" s="39" t="s">
        <v>233</v>
      </c>
      <c r="B26" s="69" t="s">
        <v>232</v>
      </c>
      <c r="C26" s="78">
        <v>11489.84</v>
      </c>
      <c r="D26" s="78">
        <v>5627.1469800000004</v>
      </c>
      <c r="E26" s="79">
        <f t="shared" si="0"/>
        <v>48.974981200782608</v>
      </c>
    </row>
    <row r="27" spans="1:5" ht="126.6" customHeight="1" x14ac:dyDescent="0.2">
      <c r="A27" s="39" t="s">
        <v>235</v>
      </c>
      <c r="B27" s="69" t="s">
        <v>234</v>
      </c>
      <c r="C27" s="78">
        <v>-1251.4000000000001</v>
      </c>
      <c r="D27" s="78">
        <v>-755.36782000000005</v>
      </c>
      <c r="E27" s="79">
        <f t="shared" si="0"/>
        <v>60.361820361195463</v>
      </c>
    </row>
    <row r="28" spans="1:5" ht="19.5" customHeight="1" x14ac:dyDescent="0.2">
      <c r="A28" s="39" t="s">
        <v>89</v>
      </c>
      <c r="B28" s="69" t="s">
        <v>90</v>
      </c>
      <c r="C28" s="78">
        <f>C29+C32+C33+C34</f>
        <v>4535</v>
      </c>
      <c r="D28" s="78">
        <f>D29+D32+D33+D34</f>
        <v>4327.6560200000004</v>
      </c>
      <c r="E28" s="79">
        <f t="shared" si="0"/>
        <v>95.427916648291074</v>
      </c>
    </row>
    <row r="29" spans="1:5" ht="52.5" customHeight="1" x14ac:dyDescent="0.2">
      <c r="A29" s="39" t="s">
        <v>91</v>
      </c>
      <c r="B29" s="69" t="s">
        <v>92</v>
      </c>
      <c r="C29" s="78">
        <f>SUM(C30:C31)</f>
        <v>3425</v>
      </c>
      <c r="D29" s="78">
        <f>SUM(D30:D31)</f>
        <v>2647.7475100000001</v>
      </c>
      <c r="E29" s="79">
        <f t="shared" si="0"/>
        <v>77.306496642335773</v>
      </c>
    </row>
    <row r="30" spans="1:5" ht="66.75" customHeight="1" x14ac:dyDescent="0.2">
      <c r="A30" s="39" t="s">
        <v>93</v>
      </c>
      <c r="B30" s="69" t="s">
        <v>94</v>
      </c>
      <c r="C30" s="78">
        <v>2675</v>
      </c>
      <c r="D30" s="78">
        <v>1806.75323</v>
      </c>
      <c r="E30" s="79">
        <f t="shared" si="0"/>
        <v>67.542176822429909</v>
      </c>
    </row>
    <row r="31" spans="1:5" ht="78" customHeight="1" x14ac:dyDescent="0.2">
      <c r="A31" s="39" t="s">
        <v>95</v>
      </c>
      <c r="B31" s="69" t="s">
        <v>96</v>
      </c>
      <c r="C31" s="78">
        <v>750</v>
      </c>
      <c r="D31" s="78">
        <v>840.99428</v>
      </c>
      <c r="E31" s="79">
        <f t="shared" si="0"/>
        <v>112.13257066666667</v>
      </c>
    </row>
    <row r="32" spans="1:5" ht="54" customHeight="1" x14ac:dyDescent="0.2">
      <c r="A32" s="39" t="s">
        <v>97</v>
      </c>
      <c r="B32" s="69" t="s">
        <v>98</v>
      </c>
      <c r="C32" s="78">
        <v>820</v>
      </c>
      <c r="D32" s="78">
        <v>767.65156999999999</v>
      </c>
      <c r="E32" s="79">
        <f t="shared" si="0"/>
        <v>93.616045121951217</v>
      </c>
    </row>
    <row r="33" spans="1:5" ht="38.25" customHeight="1" x14ac:dyDescent="0.2">
      <c r="A33" s="39" t="s">
        <v>99</v>
      </c>
      <c r="B33" s="69" t="s">
        <v>100</v>
      </c>
      <c r="C33" s="78">
        <v>222</v>
      </c>
      <c r="D33" s="78">
        <v>349.50526000000002</v>
      </c>
      <c r="E33" s="79">
        <f t="shared" si="0"/>
        <v>157.4348018018018</v>
      </c>
    </row>
    <row r="34" spans="1:5" ht="51" customHeight="1" x14ac:dyDescent="0.2">
      <c r="A34" s="39" t="s">
        <v>190</v>
      </c>
      <c r="B34" s="69" t="s">
        <v>189</v>
      </c>
      <c r="C34" s="78">
        <v>68</v>
      </c>
      <c r="D34" s="78">
        <v>562.75167999999996</v>
      </c>
      <c r="E34" s="79">
        <f t="shared" ref="E34" si="1">D34/C34*100</f>
        <v>827.57600000000002</v>
      </c>
    </row>
    <row r="35" spans="1:5" ht="15.75" x14ac:dyDescent="0.2">
      <c r="A35" s="39" t="s">
        <v>101</v>
      </c>
      <c r="B35" s="69" t="s">
        <v>102</v>
      </c>
      <c r="C35" s="78">
        <f>C36</f>
        <v>1104</v>
      </c>
      <c r="D35" s="78">
        <f>D36</f>
        <v>376.03910999999999</v>
      </c>
      <c r="E35" s="79">
        <f t="shared" si="0"/>
        <v>34.061513586956522</v>
      </c>
    </row>
    <row r="36" spans="1:5" ht="69.75" customHeight="1" x14ac:dyDescent="0.2">
      <c r="A36" s="39" t="s">
        <v>103</v>
      </c>
      <c r="B36" s="69" t="s">
        <v>104</v>
      </c>
      <c r="C36" s="78">
        <f>SUM(C37)</f>
        <v>1104</v>
      </c>
      <c r="D36" s="78">
        <f>SUM(D37)</f>
        <v>376.03910999999999</v>
      </c>
      <c r="E36" s="79">
        <f t="shared" si="0"/>
        <v>34.061513586956522</v>
      </c>
    </row>
    <row r="37" spans="1:5" ht="76.5" customHeight="1" x14ac:dyDescent="0.2">
      <c r="A37" s="39" t="s">
        <v>105</v>
      </c>
      <c r="B37" s="69" t="s">
        <v>106</v>
      </c>
      <c r="C37" s="78">
        <v>1104</v>
      </c>
      <c r="D37" s="78">
        <v>376.03910999999999</v>
      </c>
      <c r="E37" s="79">
        <f t="shared" si="0"/>
        <v>34.061513586956522</v>
      </c>
    </row>
    <row r="38" spans="1:5" ht="68.25" customHeight="1" x14ac:dyDescent="0.2">
      <c r="A38" s="39" t="s">
        <v>183</v>
      </c>
      <c r="B38" s="69" t="s">
        <v>184</v>
      </c>
      <c r="C38" s="78">
        <f>C39+C42+C44+C45</f>
        <v>4179.7659999999996</v>
      </c>
      <c r="D38" s="78">
        <f>D39+D42+D45+D44</f>
        <v>2362.5066100000004</v>
      </c>
      <c r="E38" s="79">
        <f t="shared" si="0"/>
        <v>56.522461066002272</v>
      </c>
    </row>
    <row r="39" spans="1:5" ht="124.5" customHeight="1" x14ac:dyDescent="0.2">
      <c r="A39" s="39" t="s">
        <v>108</v>
      </c>
      <c r="B39" s="69" t="s">
        <v>109</v>
      </c>
      <c r="C39" s="78">
        <f>SUM(C40:C41)</f>
        <v>2000</v>
      </c>
      <c r="D39" s="78">
        <f>SUM(D40:D41)</f>
        <v>507.78971000000001</v>
      </c>
      <c r="E39" s="79">
        <f t="shared" si="0"/>
        <v>25.389485500000003</v>
      </c>
    </row>
    <row r="40" spans="1:5" ht="123" customHeight="1" x14ac:dyDescent="0.2">
      <c r="A40" s="39" t="s">
        <v>272</v>
      </c>
      <c r="B40" s="69" t="s">
        <v>273</v>
      </c>
      <c r="C40" s="78">
        <v>2000</v>
      </c>
      <c r="D40" s="78">
        <v>507.78971000000001</v>
      </c>
      <c r="E40" s="79">
        <f t="shared" si="0"/>
        <v>25.389485500000003</v>
      </c>
    </row>
    <row r="41" spans="1:5" ht="142.5" hidden="1" customHeight="1" x14ac:dyDescent="0.2">
      <c r="A41" s="39" t="s">
        <v>110</v>
      </c>
      <c r="B41" s="69" t="s">
        <v>191</v>
      </c>
      <c r="C41" s="78"/>
      <c r="D41" s="78"/>
      <c r="E41" s="79" t="e">
        <f t="shared" si="0"/>
        <v>#DIV/0!</v>
      </c>
    </row>
    <row r="42" spans="1:5" ht="150.75" customHeight="1" x14ac:dyDescent="0.2">
      <c r="A42" s="39" t="s">
        <v>111</v>
      </c>
      <c r="B42" s="69" t="s">
        <v>112</v>
      </c>
      <c r="C42" s="78">
        <f>C43</f>
        <v>389.76600000000002</v>
      </c>
      <c r="D42" s="78">
        <f>SUM(D43)</f>
        <v>60.156640000000003</v>
      </c>
      <c r="E42" s="79">
        <f t="shared" si="0"/>
        <v>15.434039911126163</v>
      </c>
    </row>
    <row r="43" spans="1:5" ht="112.5" customHeight="1" x14ac:dyDescent="0.2">
      <c r="A43" s="39" t="s">
        <v>113</v>
      </c>
      <c r="B43" s="69" t="s">
        <v>114</v>
      </c>
      <c r="C43" s="78">
        <v>389.76600000000002</v>
      </c>
      <c r="D43" s="78">
        <v>60.156640000000003</v>
      </c>
      <c r="E43" s="79">
        <f t="shared" si="0"/>
        <v>15.434039911126163</v>
      </c>
    </row>
    <row r="44" spans="1:5" ht="65.25" customHeight="1" x14ac:dyDescent="0.2">
      <c r="A44" s="39" t="s">
        <v>265</v>
      </c>
      <c r="B44" s="69" t="s">
        <v>266</v>
      </c>
      <c r="C44" s="78">
        <v>1400</v>
      </c>
      <c r="D44" s="78">
        <v>1346.7775300000001</v>
      </c>
      <c r="E44" s="79">
        <f t="shared" ref="E44" si="2">D44/C44*100</f>
        <v>96.198395000000005</v>
      </c>
    </row>
    <row r="45" spans="1:5" ht="132" customHeight="1" x14ac:dyDescent="0.2">
      <c r="A45" s="39" t="s">
        <v>258</v>
      </c>
      <c r="B45" s="69" t="s">
        <v>257</v>
      </c>
      <c r="C45" s="78">
        <v>390</v>
      </c>
      <c r="D45" s="78">
        <v>447.78273000000002</v>
      </c>
      <c r="E45" s="79">
        <f t="shared" ref="E45" si="3">D45/C45*100</f>
        <v>114.81608461538461</v>
      </c>
    </row>
    <row r="46" spans="1:5" ht="31.5" x14ac:dyDescent="0.2">
      <c r="A46" s="39" t="s">
        <v>115</v>
      </c>
      <c r="B46" s="69" t="s">
        <v>116</v>
      </c>
      <c r="C46" s="78">
        <f>C47</f>
        <v>320.36700000000002</v>
      </c>
      <c r="D46" s="78">
        <f>D47</f>
        <v>313.17509999999999</v>
      </c>
      <c r="E46" s="79">
        <f t="shared" si="0"/>
        <v>97.755105862963404</v>
      </c>
    </row>
    <row r="47" spans="1:5" ht="37.5" customHeight="1" x14ac:dyDescent="0.2">
      <c r="A47" s="39" t="s">
        <v>117</v>
      </c>
      <c r="B47" s="69" t="s">
        <v>118</v>
      </c>
      <c r="C47" s="78">
        <v>320.36700000000002</v>
      </c>
      <c r="D47" s="78">
        <v>313.17509999999999</v>
      </c>
      <c r="E47" s="79">
        <f t="shared" si="0"/>
        <v>97.755105862963404</v>
      </c>
    </row>
    <row r="48" spans="1:5" ht="47.25" x14ac:dyDescent="0.2">
      <c r="A48" s="39" t="s">
        <v>119</v>
      </c>
      <c r="B48" s="69" t="s">
        <v>120</v>
      </c>
      <c r="C48" s="78">
        <f>SUM(C49:C50)</f>
        <v>2000</v>
      </c>
      <c r="D48" s="78">
        <f>D49+D50</f>
        <v>1594.8507099999999</v>
      </c>
      <c r="E48" s="79">
        <f t="shared" si="0"/>
        <v>79.742535500000002</v>
      </c>
    </row>
    <row r="49" spans="1:5" ht="50.25" customHeight="1" x14ac:dyDescent="0.2">
      <c r="A49" s="39" t="s">
        <v>260</v>
      </c>
      <c r="B49" s="69" t="s">
        <v>259</v>
      </c>
      <c r="C49" s="78">
        <v>1700</v>
      </c>
      <c r="D49" s="78">
        <v>260.13065999999998</v>
      </c>
      <c r="E49" s="79">
        <f t="shared" ref="E49" si="4">D49/C49*100</f>
        <v>15.301803529411764</v>
      </c>
    </row>
    <row r="50" spans="1:5" ht="34.5" customHeight="1" x14ac:dyDescent="0.2">
      <c r="A50" s="39" t="s">
        <v>195</v>
      </c>
      <c r="B50" s="69" t="s">
        <v>194</v>
      </c>
      <c r="C50" s="78">
        <f>C51</f>
        <v>300</v>
      </c>
      <c r="D50" s="78">
        <f>D51</f>
        <v>1334.7200499999999</v>
      </c>
      <c r="E50" s="79">
        <f t="shared" si="0"/>
        <v>444.90668333333332</v>
      </c>
    </row>
    <row r="51" spans="1:5" ht="31.5" x14ac:dyDescent="0.2">
      <c r="A51" s="39" t="s">
        <v>192</v>
      </c>
      <c r="B51" s="69" t="s">
        <v>193</v>
      </c>
      <c r="C51" s="78">
        <v>300</v>
      </c>
      <c r="D51" s="78">
        <v>1334.7200499999999</v>
      </c>
      <c r="E51" s="79">
        <f t="shared" si="0"/>
        <v>444.90668333333332</v>
      </c>
    </row>
    <row r="52" spans="1:5" ht="47.25" x14ac:dyDescent="0.2">
      <c r="A52" s="39" t="s">
        <v>164</v>
      </c>
      <c r="B52" s="69" t="s">
        <v>165</v>
      </c>
      <c r="C52" s="78">
        <f>C53+C54</f>
        <v>1135.8</v>
      </c>
      <c r="D52" s="78">
        <f>D54+D53</f>
        <v>830.05592999999999</v>
      </c>
      <c r="E52" s="79">
        <f>E56</f>
        <v>62.103051249999993</v>
      </c>
    </row>
    <row r="53" spans="1:5" ht="175.9" customHeight="1" x14ac:dyDescent="0.2">
      <c r="A53" s="39" t="s">
        <v>248</v>
      </c>
      <c r="B53" s="69" t="s">
        <v>249</v>
      </c>
      <c r="C53" s="78">
        <v>335.8</v>
      </c>
      <c r="D53" s="78">
        <v>333.23151999999999</v>
      </c>
      <c r="E53" s="79">
        <f>D53/C53*100</f>
        <v>99.235116140559853</v>
      </c>
    </row>
    <row r="54" spans="1:5" ht="93.75" customHeight="1" x14ac:dyDescent="0.2">
      <c r="A54" s="39" t="s">
        <v>166</v>
      </c>
      <c r="B54" s="69" t="s">
        <v>174</v>
      </c>
      <c r="C54" s="78">
        <f>SUM(C55:C56)</f>
        <v>800</v>
      </c>
      <c r="D54" s="78">
        <f>SUM(D55:D56)</f>
        <v>496.82441</v>
      </c>
      <c r="E54" s="79">
        <f>E56</f>
        <v>62.103051249999993</v>
      </c>
    </row>
    <row r="55" spans="1:5" ht="94.5" hidden="1" x14ac:dyDescent="0.2">
      <c r="A55" s="39" t="s">
        <v>275</v>
      </c>
      <c r="B55" s="69" t="s">
        <v>274</v>
      </c>
      <c r="C55" s="78"/>
      <c r="D55" s="78"/>
      <c r="E55" s="79"/>
    </row>
    <row r="56" spans="1:5" ht="80.45" customHeight="1" x14ac:dyDescent="0.2">
      <c r="A56" s="39" t="s">
        <v>250</v>
      </c>
      <c r="B56" s="69" t="s">
        <v>274</v>
      </c>
      <c r="C56" s="78">
        <v>800</v>
      </c>
      <c r="D56" s="78">
        <v>496.82441</v>
      </c>
      <c r="E56" s="79">
        <f>D56/C56*100</f>
        <v>62.103051249999993</v>
      </c>
    </row>
    <row r="57" spans="1:5" ht="31.5" x14ac:dyDescent="0.2">
      <c r="A57" s="39" t="s">
        <v>121</v>
      </c>
      <c r="B57" s="69" t="s">
        <v>122</v>
      </c>
      <c r="C57" s="78">
        <f>C58+C68</f>
        <v>100</v>
      </c>
      <c r="D57" s="78">
        <f>D58+D68</f>
        <v>492.79147</v>
      </c>
      <c r="E57" s="79">
        <f t="shared" si="0"/>
        <v>492.79146999999995</v>
      </c>
    </row>
    <row r="58" spans="1:5" ht="66" customHeight="1" x14ac:dyDescent="0.2">
      <c r="A58" s="39" t="s">
        <v>308</v>
      </c>
      <c r="B58" s="69" t="s">
        <v>307</v>
      </c>
      <c r="C58" s="78">
        <f>C59+C66+C67+C60+C62</f>
        <v>100</v>
      </c>
      <c r="D58" s="78">
        <f>D59+D66+D67+D60+D61+D62+D63+D64+D65</f>
        <v>434.78521000000001</v>
      </c>
      <c r="E58" s="79">
        <f t="shared" si="0"/>
        <v>434.78521000000001</v>
      </c>
    </row>
    <row r="59" spans="1:5" ht="116.25" customHeight="1" x14ac:dyDescent="0.2">
      <c r="A59" s="39" t="s">
        <v>302</v>
      </c>
      <c r="B59" s="69" t="s">
        <v>301</v>
      </c>
      <c r="C59" s="78"/>
      <c r="D59" s="78">
        <v>10.609</v>
      </c>
      <c r="E59" s="79" t="e">
        <f t="shared" si="0"/>
        <v>#DIV/0!</v>
      </c>
    </row>
    <row r="60" spans="1:5" ht="166.5" customHeight="1" x14ac:dyDescent="0.2">
      <c r="A60" s="39" t="s">
        <v>330</v>
      </c>
      <c r="B60" s="69" t="s">
        <v>329</v>
      </c>
      <c r="C60" s="78">
        <v>30</v>
      </c>
      <c r="D60" s="78">
        <v>96.892210000000006</v>
      </c>
      <c r="E60" s="79">
        <f t="shared" ref="E60" si="5">D60/C60*100</f>
        <v>322.97403333333335</v>
      </c>
    </row>
    <row r="61" spans="1:5" ht="134.25" customHeight="1" x14ac:dyDescent="0.2">
      <c r="A61" s="39" t="s">
        <v>332</v>
      </c>
      <c r="B61" s="69" t="s">
        <v>331</v>
      </c>
      <c r="C61" s="78"/>
      <c r="D61" s="78">
        <v>3.6</v>
      </c>
      <c r="E61" s="79" t="e">
        <f t="shared" ref="E61" si="6">D61/C61*100</f>
        <v>#DIV/0!</v>
      </c>
    </row>
    <row r="62" spans="1:5" ht="163.5" customHeight="1" x14ac:dyDescent="0.2">
      <c r="A62" s="39" t="s">
        <v>334</v>
      </c>
      <c r="B62" s="69" t="s">
        <v>333</v>
      </c>
      <c r="C62" s="78">
        <v>50</v>
      </c>
      <c r="D62" s="78">
        <v>37</v>
      </c>
      <c r="E62" s="79">
        <f t="shared" ref="E62:E63" si="7">D62/C62*100</f>
        <v>74</v>
      </c>
    </row>
    <row r="63" spans="1:5" ht="176.25" customHeight="1" x14ac:dyDescent="0.2">
      <c r="A63" s="39" t="s">
        <v>336</v>
      </c>
      <c r="B63" s="69" t="s">
        <v>335</v>
      </c>
      <c r="C63" s="78">
        <v>0</v>
      </c>
      <c r="D63" s="78">
        <v>142</v>
      </c>
      <c r="E63" s="79" t="e">
        <f t="shared" si="7"/>
        <v>#DIV/0!</v>
      </c>
    </row>
    <row r="64" spans="1:5" ht="200.25" customHeight="1" x14ac:dyDescent="0.2">
      <c r="A64" s="39" t="s">
        <v>338</v>
      </c>
      <c r="B64" s="69" t="s">
        <v>337</v>
      </c>
      <c r="C64" s="78">
        <v>0</v>
      </c>
      <c r="D64" s="78">
        <v>12.1</v>
      </c>
      <c r="E64" s="79" t="e">
        <f t="shared" ref="E64" si="8">D64/C64*100</f>
        <v>#DIV/0!</v>
      </c>
    </row>
    <row r="65" spans="1:5" ht="115.15" customHeight="1" x14ac:dyDescent="0.2">
      <c r="A65" s="39" t="s">
        <v>357</v>
      </c>
      <c r="B65" s="69" t="s">
        <v>356</v>
      </c>
      <c r="C65" s="78">
        <v>0</v>
      </c>
      <c r="D65" s="78">
        <v>0.64937</v>
      </c>
      <c r="E65" s="79" t="e">
        <f t="shared" ref="E65" si="9">D65/C65*100</f>
        <v>#DIV/0!</v>
      </c>
    </row>
    <row r="66" spans="1:5" ht="117.6" customHeight="1" x14ac:dyDescent="0.2">
      <c r="A66" s="39" t="s">
        <v>303</v>
      </c>
      <c r="B66" s="69" t="s">
        <v>304</v>
      </c>
      <c r="C66" s="78">
        <v>0</v>
      </c>
      <c r="D66" s="78">
        <v>92.524169999999998</v>
      </c>
      <c r="E66" s="79" t="e">
        <f t="shared" si="0"/>
        <v>#DIV/0!</v>
      </c>
    </row>
    <row r="67" spans="1:5" ht="152.25" customHeight="1" x14ac:dyDescent="0.2">
      <c r="A67" s="39" t="s">
        <v>305</v>
      </c>
      <c r="B67" s="69" t="s">
        <v>306</v>
      </c>
      <c r="C67" s="78">
        <v>20</v>
      </c>
      <c r="D67" s="78">
        <v>39.41046</v>
      </c>
      <c r="E67" s="79">
        <f t="shared" ref="E67" si="10">D67/C67*100</f>
        <v>197.0523</v>
      </c>
    </row>
    <row r="68" spans="1:5" ht="33" customHeight="1" x14ac:dyDescent="0.2">
      <c r="A68" s="39" t="s">
        <v>309</v>
      </c>
      <c r="B68" s="69" t="s">
        <v>310</v>
      </c>
      <c r="C68" s="78">
        <f>SUM(C69:C70)</f>
        <v>0</v>
      </c>
      <c r="D68" s="78">
        <f>SUM(D69:D71)</f>
        <v>58.006259999999997</v>
      </c>
      <c r="E68" s="79" t="e">
        <f t="shared" si="0"/>
        <v>#DIV/0!</v>
      </c>
    </row>
    <row r="69" spans="1:5" ht="114" customHeight="1" x14ac:dyDescent="0.2">
      <c r="A69" s="39" t="s">
        <v>311</v>
      </c>
      <c r="B69" s="69" t="s">
        <v>312</v>
      </c>
      <c r="C69" s="78">
        <v>0</v>
      </c>
      <c r="D69" s="78">
        <v>57.856259999999999</v>
      </c>
      <c r="E69" s="79" t="e">
        <f t="shared" si="0"/>
        <v>#DIV/0!</v>
      </c>
    </row>
    <row r="70" spans="1:5" ht="134.25" customHeight="1" x14ac:dyDescent="0.2">
      <c r="A70" s="39" t="s">
        <v>313</v>
      </c>
      <c r="B70" s="69" t="s">
        <v>314</v>
      </c>
      <c r="C70" s="78">
        <v>0</v>
      </c>
      <c r="D70" s="78">
        <v>0.15</v>
      </c>
      <c r="E70" s="79" t="e">
        <f t="shared" si="0"/>
        <v>#DIV/0!</v>
      </c>
    </row>
    <row r="71" spans="1:5" ht="160.5" hidden="1" customHeight="1" x14ac:dyDescent="0.2">
      <c r="A71" s="39" t="s">
        <v>320</v>
      </c>
      <c r="B71" s="69" t="s">
        <v>319</v>
      </c>
      <c r="C71" s="78"/>
      <c r="D71" s="78">
        <v>0</v>
      </c>
      <c r="E71" s="79" t="e">
        <f t="shared" ref="E71" si="11">D71/C71*100</f>
        <v>#DIV/0!</v>
      </c>
    </row>
    <row r="72" spans="1:5" ht="22.5" customHeight="1" x14ac:dyDescent="0.2">
      <c r="A72" s="39" t="s">
        <v>125</v>
      </c>
      <c r="B72" s="69" t="s">
        <v>126</v>
      </c>
      <c r="C72" s="78">
        <f>C73+C74</f>
        <v>33</v>
      </c>
      <c r="D72" s="78">
        <f>D73+D74</f>
        <v>42.47</v>
      </c>
      <c r="E72" s="79">
        <f>D72/C72*100</f>
        <v>128.69696969696969</v>
      </c>
    </row>
    <row r="73" spans="1:5" ht="48.75" customHeight="1" x14ac:dyDescent="0.2">
      <c r="A73" s="39" t="s">
        <v>199</v>
      </c>
      <c r="B73" s="69" t="s">
        <v>198</v>
      </c>
      <c r="C73" s="78"/>
      <c r="D73" s="78">
        <v>-0.53</v>
      </c>
      <c r="E73" s="79"/>
    </row>
    <row r="74" spans="1:5" ht="42" customHeight="1" x14ac:dyDescent="0.2">
      <c r="A74" s="39" t="s">
        <v>347</v>
      </c>
      <c r="B74" s="69" t="s">
        <v>346</v>
      </c>
      <c r="C74" s="78">
        <v>33</v>
      </c>
      <c r="D74" s="78">
        <v>43</v>
      </c>
      <c r="E74" s="79">
        <f t="shared" si="0"/>
        <v>130.30303030303031</v>
      </c>
    </row>
    <row r="75" spans="1:5" ht="24.75" customHeight="1" x14ac:dyDescent="0.2">
      <c r="A75" s="39" t="s">
        <v>127</v>
      </c>
      <c r="B75" s="69" t="s">
        <v>128</v>
      </c>
      <c r="C75" s="78">
        <f>C76+C112+C117+C116</f>
        <v>766415.19443999999</v>
      </c>
      <c r="D75" s="78">
        <f>D76+D112+D117+D116</f>
        <v>422489.83108999999</v>
      </c>
      <c r="E75" s="79">
        <f t="shared" si="0"/>
        <v>55.125450820257093</v>
      </c>
    </row>
    <row r="76" spans="1:5" ht="72.75" customHeight="1" x14ac:dyDescent="0.2">
      <c r="A76" s="39" t="s">
        <v>197</v>
      </c>
      <c r="B76" s="69" t="s">
        <v>196</v>
      </c>
      <c r="C76" s="78">
        <f>C77+C82+C92+C105</f>
        <v>766415.19443999999</v>
      </c>
      <c r="D76" s="78">
        <f>D77+D82+D92+D105</f>
        <v>422918.03857999999</v>
      </c>
      <c r="E76" s="79">
        <f t="shared" ref="E76" si="12">D76/C76*100</f>
        <v>55.181322297376347</v>
      </c>
    </row>
    <row r="77" spans="1:5" ht="51.75" customHeight="1" x14ac:dyDescent="0.2">
      <c r="A77" s="39" t="s">
        <v>129</v>
      </c>
      <c r="B77" s="69" t="s">
        <v>281</v>
      </c>
      <c r="C77" s="78">
        <f>C78+C79</f>
        <v>195734.7</v>
      </c>
      <c r="D77" s="78">
        <f>D78+D79+D80+D81</f>
        <v>102867.35</v>
      </c>
      <c r="E77" s="79">
        <f t="shared" si="0"/>
        <v>52.554478076702807</v>
      </c>
    </row>
    <row r="78" spans="1:5" ht="73.5" customHeight="1" x14ac:dyDescent="0.2">
      <c r="A78" s="39" t="s">
        <v>348</v>
      </c>
      <c r="B78" s="69" t="s">
        <v>280</v>
      </c>
      <c r="C78" s="78">
        <v>144306.20000000001</v>
      </c>
      <c r="D78" s="78">
        <v>77153.100019999998</v>
      </c>
      <c r="E78" s="79">
        <f t="shared" si="0"/>
        <v>53.464854607771528</v>
      </c>
    </row>
    <row r="79" spans="1:5" ht="64.5" customHeight="1" x14ac:dyDescent="0.2">
      <c r="A79" s="39" t="s">
        <v>349</v>
      </c>
      <c r="B79" s="69" t="s">
        <v>282</v>
      </c>
      <c r="C79" s="78">
        <v>51428.5</v>
      </c>
      <c r="D79" s="78">
        <v>25714.249980000001</v>
      </c>
      <c r="E79" s="79">
        <f t="shared" si="0"/>
        <v>49.999999961111058</v>
      </c>
    </row>
    <row r="80" spans="1:5" ht="72.75" hidden="1" customHeight="1" x14ac:dyDescent="0.2">
      <c r="A80" s="39" t="s">
        <v>339</v>
      </c>
      <c r="B80" s="69" t="s">
        <v>340</v>
      </c>
      <c r="C80" s="78">
        <v>0</v>
      </c>
      <c r="D80" s="78">
        <v>0</v>
      </c>
      <c r="E80" s="79" t="e">
        <f t="shared" ref="E80" si="13">D80/C80*100</f>
        <v>#DIV/0!</v>
      </c>
    </row>
    <row r="81" spans="1:5" ht="35.25" hidden="1" customHeight="1" x14ac:dyDescent="0.2">
      <c r="A81" s="39" t="s">
        <v>342</v>
      </c>
      <c r="B81" s="69" t="s">
        <v>341</v>
      </c>
      <c r="C81" s="78">
        <v>0</v>
      </c>
      <c r="D81" s="78">
        <v>0</v>
      </c>
      <c r="E81" s="79" t="e">
        <f t="shared" ref="E81" si="14">D81/C81*100</f>
        <v>#DIV/0!</v>
      </c>
    </row>
    <row r="82" spans="1:5" ht="66" customHeight="1" x14ac:dyDescent="0.2">
      <c r="A82" s="39" t="s">
        <v>130</v>
      </c>
      <c r="B82" s="69" t="s">
        <v>283</v>
      </c>
      <c r="C82" s="78">
        <f>C84+C89+C90+C85+C83+C86+C87+C88</f>
        <v>175944.12844</v>
      </c>
      <c r="D82" s="78">
        <f>D84+D89+D90+D85+D83+D86+D87+D88</f>
        <v>92956.890350000001</v>
      </c>
      <c r="E82" s="79">
        <f t="shared" si="0"/>
        <v>52.833186974863963</v>
      </c>
    </row>
    <row r="83" spans="1:5" ht="29.25" hidden="1" customHeight="1" x14ac:dyDescent="0.2">
      <c r="A83" s="39" t="s">
        <v>263</v>
      </c>
      <c r="B83" s="69" t="s">
        <v>264</v>
      </c>
      <c r="C83" s="78"/>
      <c r="D83" s="78"/>
      <c r="E83" s="79" t="e">
        <f t="shared" ref="E83:E118" si="15">D83/C83*100</f>
        <v>#DIV/0!</v>
      </c>
    </row>
    <row r="84" spans="1:5" ht="97.5" customHeight="1" x14ac:dyDescent="0.2">
      <c r="A84" s="39" t="s">
        <v>353</v>
      </c>
      <c r="B84" s="69" t="s">
        <v>352</v>
      </c>
      <c r="C84" s="78">
        <v>1793.93</v>
      </c>
      <c r="D84" s="78">
        <v>400</v>
      </c>
      <c r="E84" s="79">
        <f t="shared" si="15"/>
        <v>22.297414057404691</v>
      </c>
    </row>
    <row r="85" spans="1:5" ht="112.5" customHeight="1" x14ac:dyDescent="0.2">
      <c r="A85" s="39" t="s">
        <v>351</v>
      </c>
      <c r="B85" s="69" t="s">
        <v>350</v>
      </c>
      <c r="C85" s="78">
        <v>7069.7</v>
      </c>
      <c r="D85" s="78">
        <v>3869.7</v>
      </c>
      <c r="E85" s="79">
        <f t="shared" si="15"/>
        <v>54.736410314440498</v>
      </c>
    </row>
    <row r="86" spans="1:5" ht="102" customHeight="1" x14ac:dyDescent="0.2">
      <c r="A86" s="39" t="s">
        <v>322</v>
      </c>
      <c r="B86" s="69" t="s">
        <v>321</v>
      </c>
      <c r="C86" s="78">
        <v>669.20399999999995</v>
      </c>
      <c r="D86" s="78">
        <v>629.74568999999997</v>
      </c>
      <c r="E86" s="79">
        <f t="shared" si="15"/>
        <v>94.103694837448671</v>
      </c>
    </row>
    <row r="87" spans="1:5" ht="48.75" customHeight="1" x14ac:dyDescent="0.2">
      <c r="A87" s="39" t="s">
        <v>324</v>
      </c>
      <c r="B87" s="69" t="s">
        <v>323</v>
      </c>
      <c r="C87" s="78">
        <v>0</v>
      </c>
      <c r="D87" s="78">
        <v>747.65988000000004</v>
      </c>
      <c r="E87" s="79" t="e">
        <f t="shared" ref="E87" si="16">D87/C87*100</f>
        <v>#DIV/0!</v>
      </c>
    </row>
    <row r="88" spans="1:5" ht="42" customHeight="1" x14ac:dyDescent="0.2">
      <c r="A88" s="39" t="s">
        <v>326</v>
      </c>
      <c r="B88" s="69" t="s">
        <v>325</v>
      </c>
      <c r="C88" s="78">
        <v>50</v>
      </c>
      <c r="D88" s="78">
        <v>50</v>
      </c>
      <c r="E88" s="79">
        <f t="shared" ref="E88" si="17">D88/C88*100</f>
        <v>100</v>
      </c>
    </row>
    <row r="89" spans="1:5" ht="0.75" customHeight="1" x14ac:dyDescent="0.2">
      <c r="A89" s="39" t="s">
        <v>182</v>
      </c>
      <c r="B89" s="69" t="s">
        <v>284</v>
      </c>
      <c r="C89" s="78">
        <v>0</v>
      </c>
      <c r="D89" s="78">
        <v>0</v>
      </c>
      <c r="E89" s="79" t="e">
        <f t="shared" si="15"/>
        <v>#DIV/0!</v>
      </c>
    </row>
    <row r="90" spans="1:5" ht="33" customHeight="1" x14ac:dyDescent="0.2">
      <c r="A90" s="39" t="s">
        <v>131</v>
      </c>
      <c r="B90" s="69" t="s">
        <v>285</v>
      </c>
      <c r="C90" s="80">
        <v>166361.29444</v>
      </c>
      <c r="D90" s="78">
        <v>87259.784780000002</v>
      </c>
      <c r="E90" s="79">
        <f t="shared" si="15"/>
        <v>52.451975126624895</v>
      </c>
    </row>
    <row r="91" spans="1:5" ht="30.75" hidden="1" customHeight="1" x14ac:dyDescent="0.2">
      <c r="A91" s="39" t="s">
        <v>132</v>
      </c>
      <c r="B91" s="69" t="s">
        <v>133</v>
      </c>
      <c r="C91" s="78"/>
      <c r="D91" s="78"/>
      <c r="E91" s="79" t="e">
        <f t="shared" si="15"/>
        <v>#DIV/0!</v>
      </c>
    </row>
    <row r="92" spans="1:5" ht="52.5" customHeight="1" x14ac:dyDescent="0.2">
      <c r="A92" s="39" t="s">
        <v>134</v>
      </c>
      <c r="B92" s="69" t="s">
        <v>286</v>
      </c>
      <c r="C92" s="78">
        <f>C97+C98+C101+C102+C103+C100+C99</f>
        <v>370025.56799999997</v>
      </c>
      <c r="D92" s="78">
        <f>D97+D98+D101+D102+D103+D100</f>
        <v>211206.17822999999</v>
      </c>
      <c r="E92" s="79">
        <f t="shared" si="15"/>
        <v>57.078806573171725</v>
      </c>
    </row>
    <row r="93" spans="1:5" ht="42.75" hidden="1" customHeight="1" x14ac:dyDescent="0.2">
      <c r="A93" s="39" t="s">
        <v>137</v>
      </c>
      <c r="B93" s="69" t="s">
        <v>138</v>
      </c>
      <c r="C93" s="78"/>
      <c r="D93" s="78"/>
      <c r="E93" s="79" t="e">
        <f t="shared" si="15"/>
        <v>#DIV/0!</v>
      </c>
    </row>
    <row r="94" spans="1:5" ht="42.75" hidden="1" customHeight="1" x14ac:dyDescent="0.2">
      <c r="A94" s="39" t="s">
        <v>139</v>
      </c>
      <c r="B94" s="69" t="s">
        <v>140</v>
      </c>
      <c r="C94" s="78"/>
      <c r="D94" s="78"/>
      <c r="E94" s="79" t="e">
        <f t="shared" si="15"/>
        <v>#DIV/0!</v>
      </c>
    </row>
    <row r="95" spans="1:5" ht="35.25" hidden="1" customHeight="1" x14ac:dyDescent="0.2">
      <c r="A95" s="39" t="s">
        <v>141</v>
      </c>
      <c r="B95" s="69" t="s">
        <v>321</v>
      </c>
      <c r="C95" s="78"/>
      <c r="D95" s="78"/>
      <c r="E95" s="79" t="e">
        <f t="shared" si="15"/>
        <v>#DIV/0!</v>
      </c>
    </row>
    <row r="96" spans="1:5" ht="36" hidden="1" customHeight="1" x14ac:dyDescent="0.2">
      <c r="A96" s="39" t="s">
        <v>142</v>
      </c>
      <c r="B96" s="69" t="s">
        <v>143</v>
      </c>
      <c r="C96" s="78">
        <v>614</v>
      </c>
      <c r="D96" s="78">
        <v>160</v>
      </c>
      <c r="E96" s="79">
        <f t="shared" si="15"/>
        <v>26.058631921824105</v>
      </c>
    </row>
    <row r="97" spans="1:5" ht="81" customHeight="1" x14ac:dyDescent="0.2">
      <c r="A97" s="39" t="s">
        <v>145</v>
      </c>
      <c r="B97" s="69" t="s">
        <v>287</v>
      </c>
      <c r="C97" s="78">
        <v>30770.381000000001</v>
      </c>
      <c r="D97" s="78">
        <v>9813.6282300000003</v>
      </c>
      <c r="E97" s="79">
        <f t="shared" si="15"/>
        <v>31.893099503707802</v>
      </c>
    </row>
    <row r="98" spans="1:5" ht="103.5" customHeight="1" x14ac:dyDescent="0.2">
      <c r="A98" s="39" t="s">
        <v>276</v>
      </c>
      <c r="B98" s="69" t="s">
        <v>288</v>
      </c>
      <c r="C98" s="78">
        <v>4300.5</v>
      </c>
      <c r="D98" s="78">
        <v>2280.5</v>
      </c>
      <c r="E98" s="79">
        <f t="shared" si="15"/>
        <v>53.028717590977791</v>
      </c>
    </row>
    <row r="99" spans="1:5" ht="51.75" customHeight="1" x14ac:dyDescent="0.2">
      <c r="A99" s="39" t="s">
        <v>315</v>
      </c>
      <c r="B99" s="69" t="s">
        <v>316</v>
      </c>
      <c r="C99" s="78">
        <v>262.79300000000001</v>
      </c>
      <c r="D99" s="78">
        <v>0</v>
      </c>
      <c r="E99" s="79">
        <f t="shared" ref="E99:E102" si="18">D99/C99*100</f>
        <v>0</v>
      </c>
    </row>
    <row r="100" spans="1:5" ht="100.5" customHeight="1" x14ac:dyDescent="0.2">
      <c r="A100" s="39" t="s">
        <v>276</v>
      </c>
      <c r="B100" s="69" t="s">
        <v>289</v>
      </c>
      <c r="C100" s="78">
        <v>12.894</v>
      </c>
      <c r="D100" s="78">
        <v>0</v>
      </c>
      <c r="E100" s="79">
        <f t="shared" ref="E100" si="19">D100/C100*100</f>
        <v>0</v>
      </c>
    </row>
    <row r="101" spans="1:5" ht="82.5" hidden="1" customHeight="1" x14ac:dyDescent="0.2">
      <c r="A101" s="39" t="s">
        <v>136</v>
      </c>
      <c r="B101" s="69" t="s">
        <v>290</v>
      </c>
      <c r="C101" s="78"/>
      <c r="D101" s="78">
        <v>0</v>
      </c>
      <c r="E101" s="79" t="e">
        <f t="shared" si="18"/>
        <v>#DIV/0!</v>
      </c>
    </row>
    <row r="102" spans="1:5" ht="62.25" hidden="1" customHeight="1" x14ac:dyDescent="0.2">
      <c r="A102" s="39" t="s">
        <v>135</v>
      </c>
      <c r="B102" s="69" t="s">
        <v>291</v>
      </c>
      <c r="C102" s="78"/>
      <c r="D102" s="78">
        <v>0</v>
      </c>
      <c r="E102" s="79" t="e">
        <f t="shared" si="18"/>
        <v>#DIV/0!</v>
      </c>
    </row>
    <row r="103" spans="1:5" ht="24" customHeight="1" x14ac:dyDescent="0.2">
      <c r="A103" s="39" t="s">
        <v>146</v>
      </c>
      <c r="B103" s="69" t="s">
        <v>292</v>
      </c>
      <c r="C103" s="78">
        <f>C104</f>
        <v>334679</v>
      </c>
      <c r="D103" s="78">
        <f>D104</f>
        <v>199112.05</v>
      </c>
      <c r="E103" s="79">
        <f t="shared" si="15"/>
        <v>59.493439982789475</v>
      </c>
    </row>
    <row r="104" spans="1:5" ht="38.25" customHeight="1" x14ac:dyDescent="0.2">
      <c r="A104" s="39" t="s">
        <v>147</v>
      </c>
      <c r="B104" s="69" t="s">
        <v>293</v>
      </c>
      <c r="C104" s="78">
        <v>334679</v>
      </c>
      <c r="D104" s="78">
        <v>199112.05</v>
      </c>
      <c r="E104" s="79">
        <f t="shared" si="15"/>
        <v>59.493439982789475</v>
      </c>
    </row>
    <row r="105" spans="1:5" ht="37.5" customHeight="1" x14ac:dyDescent="0.2">
      <c r="A105" s="39" t="s">
        <v>148</v>
      </c>
      <c r="B105" s="69" t="s">
        <v>294</v>
      </c>
      <c r="C105" s="78">
        <f>C106+C110+C107+C109+C108+C111+C113</f>
        <v>24710.797999999999</v>
      </c>
      <c r="D105" s="78">
        <f>D106+D110+D107+D109+D108+D111+D113+D114</f>
        <v>15887.619999999999</v>
      </c>
      <c r="E105" s="79">
        <f t="shared" si="15"/>
        <v>64.294240922531117</v>
      </c>
    </row>
    <row r="106" spans="1:5" ht="132.75" customHeight="1" x14ac:dyDescent="0.2">
      <c r="A106" s="39" t="s">
        <v>181</v>
      </c>
      <c r="B106" s="69" t="s">
        <v>295</v>
      </c>
      <c r="C106" s="78">
        <v>4188.9979999999996</v>
      </c>
      <c r="D106" s="78">
        <v>1567.62</v>
      </c>
      <c r="E106" s="79">
        <f t="shared" si="15"/>
        <v>37.422314357753336</v>
      </c>
    </row>
    <row r="107" spans="1:5" ht="90.75" hidden="1" customHeight="1" x14ac:dyDescent="0.2">
      <c r="A107" s="39" t="s">
        <v>221</v>
      </c>
      <c r="B107" s="69" t="s">
        <v>220</v>
      </c>
      <c r="C107" s="78"/>
      <c r="D107" s="78"/>
      <c r="E107" s="79" t="e">
        <f t="shared" ref="E107:E108" si="20">D107/C107*100</f>
        <v>#DIV/0!</v>
      </c>
    </row>
    <row r="108" spans="1:5" ht="111.75" hidden="1" customHeight="1" x14ac:dyDescent="0.2">
      <c r="A108" s="39" t="s">
        <v>256</v>
      </c>
      <c r="B108" s="69" t="s">
        <v>255</v>
      </c>
      <c r="C108" s="78"/>
      <c r="D108" s="78"/>
      <c r="E108" s="79" t="e">
        <f t="shared" si="20"/>
        <v>#DIV/0!</v>
      </c>
    </row>
    <row r="109" spans="1:5" ht="118.5" hidden="1" customHeight="1" x14ac:dyDescent="0.2">
      <c r="A109" s="39" t="s">
        <v>262</v>
      </c>
      <c r="B109" s="69" t="s">
        <v>261</v>
      </c>
      <c r="C109" s="78"/>
      <c r="D109" s="78"/>
      <c r="E109" s="79" t="e">
        <f t="shared" ref="E109" si="21">D109/C109*100</f>
        <v>#DIV/0!</v>
      </c>
    </row>
    <row r="110" spans="1:5" ht="49.5" hidden="1" customHeight="1" x14ac:dyDescent="0.2">
      <c r="A110" s="39" t="s">
        <v>180</v>
      </c>
      <c r="B110" s="69" t="s">
        <v>169</v>
      </c>
      <c r="C110" s="78"/>
      <c r="D110" s="78"/>
      <c r="E110" s="79" t="e">
        <f t="shared" si="15"/>
        <v>#DIV/0!</v>
      </c>
    </row>
    <row r="111" spans="1:5" ht="49.5" hidden="1" customHeight="1" x14ac:dyDescent="0.2">
      <c r="A111" s="39" t="s">
        <v>270</v>
      </c>
      <c r="B111" s="69" t="s">
        <v>271</v>
      </c>
      <c r="C111" s="78"/>
      <c r="D111" s="78"/>
      <c r="E111" s="79" t="e">
        <f t="shared" ref="E111" si="22">D111/C111*100</f>
        <v>#DIV/0!</v>
      </c>
    </row>
    <row r="112" spans="1:5" ht="3" hidden="1" customHeight="1" x14ac:dyDescent="0.2">
      <c r="A112" s="39" t="s">
        <v>177</v>
      </c>
      <c r="B112" s="69" t="s">
        <v>178</v>
      </c>
      <c r="C112" s="78">
        <f>C115</f>
        <v>0</v>
      </c>
      <c r="D112" s="78">
        <f>D115</f>
        <v>508</v>
      </c>
      <c r="E112" s="79" t="e">
        <f t="shared" si="15"/>
        <v>#DIV/0!</v>
      </c>
    </row>
    <row r="113" spans="1:5" ht="99.75" customHeight="1" x14ac:dyDescent="0.2">
      <c r="A113" s="39" t="s">
        <v>344</v>
      </c>
      <c r="B113" s="69" t="s">
        <v>343</v>
      </c>
      <c r="C113" s="78">
        <v>20521.8</v>
      </c>
      <c r="D113" s="78">
        <v>14320</v>
      </c>
      <c r="E113" s="79">
        <f t="shared" ref="E113" si="23">D113/C113*100</f>
        <v>69.779454043992246</v>
      </c>
    </row>
    <row r="114" spans="1:5" ht="21.6" hidden="1" customHeight="1" x14ac:dyDescent="0.2">
      <c r="A114" s="39" t="s">
        <v>180</v>
      </c>
      <c r="B114" s="69" t="s">
        <v>345</v>
      </c>
      <c r="C114" s="78"/>
      <c r="D114" s="78">
        <v>0</v>
      </c>
      <c r="E114" s="79" t="e">
        <f t="shared" ref="E114" si="24">D114/C114*100</f>
        <v>#DIV/0!</v>
      </c>
    </row>
    <row r="115" spans="1:5" ht="35.450000000000003" customHeight="1" x14ac:dyDescent="0.2">
      <c r="A115" s="39" t="s">
        <v>179</v>
      </c>
      <c r="B115" s="69" t="s">
        <v>297</v>
      </c>
      <c r="C115" s="78">
        <v>0</v>
      </c>
      <c r="D115" s="78">
        <v>508</v>
      </c>
      <c r="E115" s="79" t="e">
        <f t="shared" ref="E115:E117" si="25">D115/C115*100</f>
        <v>#DIV/0!</v>
      </c>
    </row>
    <row r="116" spans="1:5" ht="66" customHeight="1" x14ac:dyDescent="0.2">
      <c r="A116" s="39" t="s">
        <v>277</v>
      </c>
      <c r="B116" s="69" t="s">
        <v>296</v>
      </c>
      <c r="C116" s="78">
        <v>0</v>
      </c>
      <c r="D116" s="78">
        <v>347.37142</v>
      </c>
      <c r="E116" s="79" t="e">
        <f t="shared" si="25"/>
        <v>#DIV/0!</v>
      </c>
    </row>
    <row r="117" spans="1:5" ht="69" customHeight="1" x14ac:dyDescent="0.2">
      <c r="A117" s="39" t="s">
        <v>172</v>
      </c>
      <c r="B117" s="69" t="s">
        <v>298</v>
      </c>
      <c r="C117" s="78">
        <v>0</v>
      </c>
      <c r="D117" s="78">
        <v>-1283.57891</v>
      </c>
      <c r="E117" s="79" t="e">
        <f t="shared" si="25"/>
        <v>#DIV/0!</v>
      </c>
    </row>
    <row r="118" spans="1:5" ht="30.75" customHeight="1" x14ac:dyDescent="0.2">
      <c r="A118" s="39" t="s">
        <v>149</v>
      </c>
      <c r="B118" s="69" t="s">
        <v>150</v>
      </c>
      <c r="C118" s="78">
        <f>C16+C75</f>
        <v>980214.92744</v>
      </c>
      <c r="D118" s="78">
        <f>D16+D75</f>
        <v>518288.40434000001</v>
      </c>
      <c r="E118" s="79">
        <f t="shared" si="15"/>
        <v>52.8749756641229</v>
      </c>
    </row>
    <row r="119" spans="1:5" ht="18.75" hidden="1" customHeight="1" x14ac:dyDescent="0.2">
      <c r="A119" s="13" t="s">
        <v>151</v>
      </c>
      <c r="B119" s="70" t="s">
        <v>152</v>
      </c>
      <c r="C119" s="71">
        <v>325632</v>
      </c>
      <c r="D119" s="71">
        <v>77371</v>
      </c>
      <c r="E119" s="72"/>
    </row>
    <row r="120" spans="1:5" ht="33" hidden="1" customHeight="1" x14ac:dyDescent="0.2">
      <c r="A120" s="7"/>
      <c r="B120" s="73"/>
      <c r="C120" s="74"/>
      <c r="D120" s="75"/>
      <c r="E120" s="72"/>
    </row>
    <row r="121" spans="1:5" ht="15" x14ac:dyDescent="0.2">
      <c r="B121" s="76"/>
      <c r="C121" s="76"/>
      <c r="D121" s="76"/>
      <c r="E121" s="72"/>
    </row>
    <row r="122" spans="1:5" ht="15" x14ac:dyDescent="0.2">
      <c r="B122" s="76"/>
      <c r="C122" s="77"/>
      <c r="D122" s="77"/>
      <c r="E122" s="72"/>
    </row>
    <row r="123" spans="1:5" ht="15.75" x14ac:dyDescent="0.2">
      <c r="A123" s="63"/>
      <c r="B123" s="76"/>
      <c r="C123" s="76"/>
      <c r="D123" s="76"/>
      <c r="E123" s="72"/>
    </row>
    <row r="124" spans="1:5" ht="15" x14ac:dyDescent="0.2">
      <c r="B124" s="76"/>
      <c r="C124" s="76"/>
      <c r="D124" s="76"/>
      <c r="E124" s="72"/>
    </row>
    <row r="125" spans="1:5" ht="15" x14ac:dyDescent="0.2">
      <c r="B125" s="76"/>
      <c r="C125" s="76"/>
      <c r="D125" s="76"/>
      <c r="E125" s="72"/>
    </row>
    <row r="126" spans="1:5" ht="15" x14ac:dyDescent="0.2">
      <c r="E126" s="16"/>
    </row>
    <row r="127" spans="1:5" ht="15" x14ac:dyDescent="0.2">
      <c r="E127" s="16"/>
    </row>
    <row r="128" spans="1:5" ht="15" x14ac:dyDescent="0.2">
      <c r="E128" s="16"/>
    </row>
    <row r="129" spans="5:5" ht="15" x14ac:dyDescent="0.2">
      <c r="E129" s="16"/>
    </row>
  </sheetData>
  <mergeCells count="9">
    <mergeCell ref="C1:E1"/>
    <mergeCell ref="B3:E3"/>
    <mergeCell ref="C2:E2"/>
    <mergeCell ref="A13:A14"/>
    <mergeCell ref="B13:B14"/>
    <mergeCell ref="A6:E6"/>
    <mergeCell ref="A7:E7"/>
    <mergeCell ref="A8:E8"/>
    <mergeCell ref="A10:E10"/>
  </mergeCells>
  <phoneticPr fontId="2" type="noConversion"/>
  <pageMargins left="1.1811023622047243" right="0.59055118110236215" top="0.78740157480314965" bottom="0.78740157480314965" header="0" footer="0"/>
  <pageSetup paperSize="8" scale="56" fitToHeight="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topLeftCell="A52" workbookViewId="0">
      <selection activeCell="A2" sqref="A2:E2"/>
    </sheetView>
  </sheetViews>
  <sheetFormatPr defaultRowHeight="12.75" x14ac:dyDescent="0.2"/>
  <cols>
    <col min="1" max="1" width="45.42578125" customWidth="1"/>
    <col min="2" max="2" width="28.85546875" customWidth="1"/>
    <col min="3" max="3" width="21.7109375" customWidth="1"/>
    <col min="4" max="4" width="19.42578125" customWidth="1"/>
    <col min="5" max="5" width="17.85546875" customWidth="1"/>
    <col min="6" max="6" width="19.42578125" customWidth="1"/>
  </cols>
  <sheetData>
    <row r="1" spans="1:6" ht="15" x14ac:dyDescent="0.2">
      <c r="A1" s="15"/>
      <c r="B1" s="16"/>
      <c r="C1" s="16"/>
      <c r="D1" s="16"/>
    </row>
    <row r="2" spans="1:6" ht="24" customHeight="1" x14ac:dyDescent="0.3">
      <c r="A2" s="100" t="s">
        <v>34</v>
      </c>
      <c r="B2" s="100"/>
      <c r="C2" s="100"/>
      <c r="D2" s="100"/>
      <c r="E2" s="100"/>
    </row>
    <row r="3" spans="1:6" ht="16.5" thickBot="1" x14ac:dyDescent="0.3">
      <c r="A3" s="29"/>
      <c r="B3" s="29"/>
      <c r="C3" s="31"/>
      <c r="D3" s="50" t="s">
        <v>144</v>
      </c>
      <c r="E3" s="27"/>
    </row>
    <row r="4" spans="1:6" s="2" customFormat="1" ht="85.5" customHeight="1" x14ac:dyDescent="0.2">
      <c r="A4" s="81" t="s">
        <v>160</v>
      </c>
      <c r="B4" s="82" t="s">
        <v>80</v>
      </c>
      <c r="C4" s="83" t="s">
        <v>33</v>
      </c>
      <c r="D4" s="83" t="s">
        <v>77</v>
      </c>
      <c r="E4" s="84" t="s">
        <v>31</v>
      </c>
    </row>
    <row r="5" spans="1:6" s="2" customFormat="1" ht="16.5" thickBot="1" x14ac:dyDescent="0.3">
      <c r="A5" s="51">
        <v>1</v>
      </c>
      <c r="B5" s="52" t="s">
        <v>79</v>
      </c>
      <c r="C5" s="53">
        <v>3</v>
      </c>
      <c r="D5" s="54">
        <v>4</v>
      </c>
      <c r="E5" s="55">
        <v>5</v>
      </c>
    </row>
    <row r="6" spans="1:6" s="2" customFormat="1" ht="15" customHeight="1" x14ac:dyDescent="0.2">
      <c r="A6" s="85" t="s">
        <v>153</v>
      </c>
      <c r="B6" s="86" t="s">
        <v>154</v>
      </c>
      <c r="C6" s="91">
        <f>SUM(C7:C13)</f>
        <v>93996.141380000001</v>
      </c>
      <c r="D6" s="91">
        <f>SUM(D7:D13)</f>
        <v>46461.050450000002</v>
      </c>
      <c r="E6" s="79">
        <f t="shared" ref="E6:E13" si="0">D6/C6*100</f>
        <v>49.428678420075805</v>
      </c>
      <c r="F6" s="17"/>
    </row>
    <row r="7" spans="1:6" s="2" customFormat="1" ht="51" customHeight="1" x14ac:dyDescent="0.2">
      <c r="A7" s="44" t="s">
        <v>354</v>
      </c>
      <c r="B7" s="69" t="s">
        <v>155</v>
      </c>
      <c r="C7" s="78">
        <v>2160.3594800000001</v>
      </c>
      <c r="D7" s="78">
        <v>1458.06825</v>
      </c>
      <c r="E7" s="79">
        <f t="shared" si="0"/>
        <v>67.491927315726173</v>
      </c>
    </row>
    <row r="8" spans="1:6" s="2" customFormat="1" ht="65.25" customHeight="1" x14ac:dyDescent="0.2">
      <c r="A8" s="44" t="s">
        <v>156</v>
      </c>
      <c r="B8" s="69" t="s">
        <v>157</v>
      </c>
      <c r="C8" s="78">
        <v>500</v>
      </c>
      <c r="D8" s="78">
        <v>283.56934000000001</v>
      </c>
      <c r="E8" s="79">
        <f t="shared" si="0"/>
        <v>56.713867999999998</v>
      </c>
      <c r="F8" s="9"/>
    </row>
    <row r="9" spans="1:6" s="2" customFormat="1" ht="78.75" x14ac:dyDescent="0.25">
      <c r="A9" s="44" t="s">
        <v>158</v>
      </c>
      <c r="B9" s="69" t="s">
        <v>159</v>
      </c>
      <c r="C9" s="78">
        <v>48192.49164</v>
      </c>
      <c r="D9" s="78">
        <v>30008.77378</v>
      </c>
      <c r="E9" s="79">
        <f t="shared" si="0"/>
        <v>62.268566655915691</v>
      </c>
      <c r="F9" s="23"/>
    </row>
    <row r="10" spans="1:6" s="2" customFormat="1" ht="45.75" customHeight="1" x14ac:dyDescent="0.2">
      <c r="A10" s="44" t="s">
        <v>176</v>
      </c>
      <c r="B10" s="69" t="s">
        <v>175</v>
      </c>
      <c r="C10" s="78">
        <v>19565.262999999999</v>
      </c>
      <c r="D10" s="78">
        <v>9607.8089299999992</v>
      </c>
      <c r="E10" s="79">
        <f t="shared" si="0"/>
        <v>49.106464502930521</v>
      </c>
      <c r="F10" s="9"/>
    </row>
    <row r="11" spans="1:6" s="2" customFormat="1" ht="33" customHeight="1" x14ac:dyDescent="0.2">
      <c r="A11" s="44" t="s">
        <v>244</v>
      </c>
      <c r="B11" s="69" t="s">
        <v>245</v>
      </c>
      <c r="C11" s="78">
        <v>1500</v>
      </c>
      <c r="D11" s="78">
        <v>0</v>
      </c>
      <c r="E11" s="79">
        <f t="shared" ref="E11" si="1">D11/C11*100</f>
        <v>0</v>
      </c>
      <c r="F11" s="9"/>
    </row>
    <row r="12" spans="1:6" s="2" customFormat="1" ht="22.5" customHeight="1" x14ac:dyDescent="0.2">
      <c r="A12" s="44" t="s">
        <v>163</v>
      </c>
      <c r="B12" s="69" t="s">
        <v>162</v>
      </c>
      <c r="C12" s="78">
        <v>408.59500000000003</v>
      </c>
      <c r="D12" s="78">
        <v>0</v>
      </c>
      <c r="E12" s="79">
        <f t="shared" si="0"/>
        <v>0</v>
      </c>
    </row>
    <row r="13" spans="1:6" s="2" customFormat="1" ht="24" customHeight="1" thickBot="1" x14ac:dyDescent="0.25">
      <c r="A13" s="45" t="s">
        <v>30</v>
      </c>
      <c r="B13" s="87" t="s">
        <v>200</v>
      </c>
      <c r="C13" s="92">
        <v>21669.432260000001</v>
      </c>
      <c r="D13" s="92">
        <v>5102.8301499999998</v>
      </c>
      <c r="E13" s="79">
        <f t="shared" si="0"/>
        <v>23.548517971185646</v>
      </c>
    </row>
    <row r="14" spans="1:6" s="2" customFormat="1" ht="0.75" hidden="1" customHeight="1" thickBot="1" x14ac:dyDescent="0.25">
      <c r="A14" s="85" t="s">
        <v>202</v>
      </c>
      <c r="B14" s="86" t="s">
        <v>201</v>
      </c>
      <c r="C14" s="91">
        <f>C15</f>
        <v>0</v>
      </c>
      <c r="D14" s="91">
        <f>D15</f>
        <v>0</v>
      </c>
      <c r="E14" s="79" t="e">
        <f t="shared" ref="E14:E19" si="2">D14/C14*100</f>
        <v>#DIV/0!</v>
      </c>
    </row>
    <row r="15" spans="1:6" s="2" customFormat="1" ht="32.25" hidden="1" customHeight="1" thickBot="1" x14ac:dyDescent="0.25">
      <c r="A15" s="46" t="s">
        <v>203</v>
      </c>
      <c r="B15" s="86" t="s">
        <v>204</v>
      </c>
      <c r="C15" s="91"/>
      <c r="D15" s="91">
        <v>0</v>
      </c>
      <c r="E15" s="79" t="e">
        <f t="shared" si="2"/>
        <v>#DIV/0!</v>
      </c>
    </row>
    <row r="16" spans="1:6" s="2" customFormat="1" ht="32.25" customHeight="1" x14ac:dyDescent="0.2">
      <c r="A16" s="85" t="s">
        <v>0</v>
      </c>
      <c r="B16" s="86" t="s">
        <v>1</v>
      </c>
      <c r="C16" s="91">
        <f>SUM(C17:C18)</f>
        <v>95</v>
      </c>
      <c r="D16" s="91">
        <f>SUM(D18)</f>
        <v>82.656999999999996</v>
      </c>
      <c r="E16" s="79">
        <f t="shared" si="2"/>
        <v>87.007368421052632</v>
      </c>
    </row>
    <row r="17" spans="1:6" s="2" customFormat="1" ht="48" hidden="1" customHeight="1" x14ac:dyDescent="0.2">
      <c r="A17" s="47" t="s">
        <v>318</v>
      </c>
      <c r="B17" s="69" t="s">
        <v>317</v>
      </c>
      <c r="C17" s="78">
        <v>0</v>
      </c>
      <c r="D17" s="78">
        <v>0</v>
      </c>
      <c r="E17" s="79" t="e">
        <f t="shared" ref="E17" si="3">D17/C17*100</f>
        <v>#DIV/0!</v>
      </c>
    </row>
    <row r="18" spans="1:6" s="2" customFormat="1" ht="22.5" customHeight="1" x14ac:dyDescent="0.2">
      <c r="A18" s="47" t="s">
        <v>328</v>
      </c>
      <c r="B18" s="69" t="s">
        <v>327</v>
      </c>
      <c r="C18" s="78">
        <v>95</v>
      </c>
      <c r="D18" s="78">
        <v>82.656999999999996</v>
      </c>
      <c r="E18" s="79">
        <f t="shared" ref="E18" si="4">D18/C18*100</f>
        <v>87.007368421052632</v>
      </c>
    </row>
    <row r="19" spans="1:6" s="2" customFormat="1" ht="15.75" x14ac:dyDescent="0.2">
      <c r="A19" s="49" t="s">
        <v>2</v>
      </c>
      <c r="B19" s="88" t="s">
        <v>3</v>
      </c>
      <c r="C19" s="93">
        <f>SUM(C20:C24)</f>
        <v>76423.498680000004</v>
      </c>
      <c r="D19" s="93">
        <f>SUM(D20:D24)</f>
        <v>42315.520209999995</v>
      </c>
      <c r="E19" s="79">
        <f t="shared" si="2"/>
        <v>55.369776234902922</v>
      </c>
      <c r="F19" s="17"/>
    </row>
    <row r="20" spans="1:6" s="2" customFormat="1" ht="16.5" customHeight="1" x14ac:dyDescent="0.2">
      <c r="A20" s="44" t="s">
        <v>205</v>
      </c>
      <c r="B20" s="69" t="s">
        <v>4</v>
      </c>
      <c r="C20" s="78">
        <v>160</v>
      </c>
      <c r="D20" s="78">
        <v>0</v>
      </c>
      <c r="E20" s="79">
        <f t="shared" ref="E20:E27" si="5">D20/C20*100</f>
        <v>0</v>
      </c>
    </row>
    <row r="21" spans="1:6" s="2" customFormat="1" ht="16.5" customHeight="1" x14ac:dyDescent="0.2">
      <c r="A21" s="44" t="s">
        <v>5</v>
      </c>
      <c r="B21" s="69" t="s">
        <v>6</v>
      </c>
      <c r="C21" s="78">
        <v>31031.917890000001</v>
      </c>
      <c r="D21" s="78">
        <v>17532.645629999999</v>
      </c>
      <c r="E21" s="79">
        <f t="shared" si="5"/>
        <v>56.498749745821783</v>
      </c>
    </row>
    <row r="22" spans="1:6" s="2" customFormat="1" ht="17.25" customHeight="1" thickBot="1" x14ac:dyDescent="0.25">
      <c r="A22" s="45" t="s">
        <v>7</v>
      </c>
      <c r="B22" s="87" t="s">
        <v>8</v>
      </c>
      <c r="C22" s="92">
        <v>39596.968090000002</v>
      </c>
      <c r="D22" s="92">
        <v>21131.157309999999</v>
      </c>
      <c r="E22" s="79">
        <f t="shared" si="5"/>
        <v>53.36559420905904</v>
      </c>
    </row>
    <row r="23" spans="1:6" s="2" customFormat="1" ht="17.25" customHeight="1" thickBot="1" x14ac:dyDescent="0.25">
      <c r="A23" s="48" t="s">
        <v>300</v>
      </c>
      <c r="B23" s="87" t="s">
        <v>299</v>
      </c>
      <c r="C23" s="94">
        <v>550.02670000000001</v>
      </c>
      <c r="D23" s="94">
        <v>254.214</v>
      </c>
      <c r="E23" s="79">
        <f t="shared" ref="E23" si="6">D23/C23*100</f>
        <v>46.218483575433702</v>
      </c>
    </row>
    <row r="24" spans="1:6" s="2" customFormat="1" ht="30.75" customHeight="1" thickBot="1" x14ac:dyDescent="0.25">
      <c r="A24" s="48" t="s">
        <v>170</v>
      </c>
      <c r="B24" s="87" t="s">
        <v>171</v>
      </c>
      <c r="C24" s="94">
        <v>5084.5860000000002</v>
      </c>
      <c r="D24" s="94">
        <v>3397.5032700000002</v>
      </c>
      <c r="E24" s="79">
        <f t="shared" si="5"/>
        <v>66.819663783836091</v>
      </c>
    </row>
    <row r="25" spans="1:6" s="2" customFormat="1" ht="18.75" customHeight="1" x14ac:dyDescent="0.2">
      <c r="A25" s="49" t="s">
        <v>9</v>
      </c>
      <c r="B25" s="88" t="s">
        <v>10</v>
      </c>
      <c r="C25" s="93">
        <f>SUM(C26:C29)</f>
        <v>30439.3226</v>
      </c>
      <c r="D25" s="93">
        <f>SUM(D26:D29)</f>
        <v>10149.772199999999</v>
      </c>
      <c r="E25" s="79">
        <f t="shared" si="5"/>
        <v>33.344277510301758</v>
      </c>
      <c r="F25" s="17"/>
    </row>
    <row r="26" spans="1:6" s="2" customFormat="1" ht="18.75" customHeight="1" x14ac:dyDescent="0.2">
      <c r="A26" s="49" t="s">
        <v>243</v>
      </c>
      <c r="B26" s="69" t="s">
        <v>242</v>
      </c>
      <c r="C26" s="93">
        <v>1730</v>
      </c>
      <c r="D26" s="93">
        <v>1291.75936</v>
      </c>
      <c r="E26" s="79">
        <f t="shared" si="5"/>
        <v>74.668171098265901</v>
      </c>
      <c r="F26" s="17"/>
    </row>
    <row r="27" spans="1:6" s="2" customFormat="1" ht="15.75" x14ac:dyDescent="0.2">
      <c r="A27" s="44" t="s">
        <v>11</v>
      </c>
      <c r="B27" s="69" t="s">
        <v>12</v>
      </c>
      <c r="C27" s="78">
        <v>11524.579</v>
      </c>
      <c r="D27" s="78">
        <v>2115.5401200000001</v>
      </c>
      <c r="E27" s="79">
        <f t="shared" si="5"/>
        <v>18.356767045459971</v>
      </c>
    </row>
    <row r="28" spans="1:6" s="2" customFormat="1" ht="18.75" customHeight="1" x14ac:dyDescent="0.2">
      <c r="A28" s="44" t="s">
        <v>206</v>
      </c>
      <c r="B28" s="69" t="s">
        <v>207</v>
      </c>
      <c r="C28" s="78">
        <v>11116.943600000001</v>
      </c>
      <c r="D28" s="78">
        <v>4079.97172</v>
      </c>
      <c r="E28" s="79">
        <f t="shared" ref="E28" si="7">D28/C28*100</f>
        <v>36.700480516965115</v>
      </c>
    </row>
    <row r="29" spans="1:6" s="2" customFormat="1" ht="32.25" thickBot="1" x14ac:dyDescent="0.25">
      <c r="A29" s="45" t="s">
        <v>13</v>
      </c>
      <c r="B29" s="87" t="s">
        <v>14</v>
      </c>
      <c r="C29" s="92">
        <v>6067.8</v>
      </c>
      <c r="D29" s="92">
        <v>2662.5010000000002</v>
      </c>
      <c r="E29" s="79">
        <f t="shared" ref="E29:E55" si="8">D29/C29*100</f>
        <v>43.879181911071555</v>
      </c>
    </row>
    <row r="30" spans="1:6" s="2" customFormat="1" ht="15.75" x14ac:dyDescent="0.2">
      <c r="A30" s="49" t="s">
        <v>15</v>
      </c>
      <c r="B30" s="88" t="s">
        <v>16</v>
      </c>
      <c r="C30" s="93">
        <f>SUM(C31:C35)</f>
        <v>566480.54192000011</v>
      </c>
      <c r="D30" s="93">
        <f>SUM(D31:D35)</f>
        <v>311042.07457</v>
      </c>
      <c r="E30" s="79">
        <f t="shared" si="8"/>
        <v>54.907812634794119</v>
      </c>
      <c r="F30" s="17"/>
    </row>
    <row r="31" spans="1:6" s="2" customFormat="1" ht="17.25" customHeight="1" x14ac:dyDescent="0.2">
      <c r="A31" s="44" t="s">
        <v>17</v>
      </c>
      <c r="B31" s="69" t="s">
        <v>18</v>
      </c>
      <c r="C31" s="78">
        <v>117805.01448</v>
      </c>
      <c r="D31" s="78">
        <v>61915.23704</v>
      </c>
      <c r="E31" s="79">
        <f t="shared" si="8"/>
        <v>52.557386723560462</v>
      </c>
    </row>
    <row r="32" spans="1:6" s="2" customFormat="1" ht="18.75" customHeight="1" x14ac:dyDescent="0.2">
      <c r="A32" s="44" t="s">
        <v>19</v>
      </c>
      <c r="B32" s="69" t="s">
        <v>20</v>
      </c>
      <c r="C32" s="78">
        <v>358540.12562000001</v>
      </c>
      <c r="D32" s="78">
        <v>205337.65212000001</v>
      </c>
      <c r="E32" s="79">
        <f t="shared" si="8"/>
        <v>57.270480330457588</v>
      </c>
    </row>
    <row r="33" spans="1:6" s="2" customFormat="1" ht="18.75" customHeight="1" x14ac:dyDescent="0.2">
      <c r="A33" s="44" t="s">
        <v>267</v>
      </c>
      <c r="B33" s="69" t="s">
        <v>268</v>
      </c>
      <c r="C33" s="78">
        <v>53206.845170000001</v>
      </c>
      <c r="D33" s="78">
        <v>29672.264439999999</v>
      </c>
      <c r="E33" s="79">
        <f t="shared" ref="E33" si="9">D33/C33*100</f>
        <v>55.767757598096281</v>
      </c>
    </row>
    <row r="34" spans="1:6" s="2" customFormat="1" ht="31.5" x14ac:dyDescent="0.2">
      <c r="A34" s="44" t="s">
        <v>21</v>
      </c>
      <c r="B34" s="69" t="s">
        <v>22</v>
      </c>
      <c r="C34" s="78">
        <v>1464.8333399999999</v>
      </c>
      <c r="D34" s="78">
        <v>707.58997999999997</v>
      </c>
      <c r="E34" s="79">
        <f t="shared" si="8"/>
        <v>48.305152584798492</v>
      </c>
    </row>
    <row r="35" spans="1:6" s="2" customFormat="1" ht="16.5" customHeight="1" thickBot="1" x14ac:dyDescent="0.25">
      <c r="A35" s="45" t="s">
        <v>23</v>
      </c>
      <c r="B35" s="87" t="s">
        <v>24</v>
      </c>
      <c r="C35" s="92">
        <v>35463.723310000001</v>
      </c>
      <c r="D35" s="92">
        <v>13409.33099</v>
      </c>
      <c r="E35" s="79">
        <f t="shared" si="8"/>
        <v>37.8114020143476</v>
      </c>
    </row>
    <row r="36" spans="1:6" s="2" customFormat="1" ht="31.5" x14ac:dyDescent="0.2">
      <c r="A36" s="49" t="s">
        <v>25</v>
      </c>
      <c r="B36" s="88" t="s">
        <v>26</v>
      </c>
      <c r="C36" s="93">
        <f>C37+C38</f>
        <v>138043.26876000001</v>
      </c>
      <c r="D36" s="93">
        <f>SUM(D37:D38)</f>
        <v>71035.154299999995</v>
      </c>
      <c r="E36" s="79">
        <f t="shared" si="8"/>
        <v>51.458615069091607</v>
      </c>
      <c r="F36" s="17"/>
    </row>
    <row r="37" spans="1:6" s="2" customFormat="1" ht="15.75" x14ac:dyDescent="0.2">
      <c r="A37" s="44" t="s">
        <v>27</v>
      </c>
      <c r="B37" s="69" t="s">
        <v>28</v>
      </c>
      <c r="C37" s="78">
        <v>110438.66876</v>
      </c>
      <c r="D37" s="78">
        <v>55425.228750000002</v>
      </c>
      <c r="E37" s="79">
        <f t="shared" si="8"/>
        <v>50.186433223355344</v>
      </c>
    </row>
    <row r="38" spans="1:6" s="2" customFormat="1" ht="32.25" thickBot="1" x14ac:dyDescent="0.25">
      <c r="A38" s="44" t="s">
        <v>254</v>
      </c>
      <c r="B38" s="69" t="s">
        <v>253</v>
      </c>
      <c r="C38" s="78">
        <v>27604.6</v>
      </c>
      <c r="D38" s="78">
        <v>15609.92555</v>
      </c>
      <c r="E38" s="79">
        <f t="shared" ref="E38" si="10">D38/C38*100</f>
        <v>56.548276555356715</v>
      </c>
    </row>
    <row r="39" spans="1:6" s="2" customFormat="1" ht="15.75" x14ac:dyDescent="0.2">
      <c r="A39" s="85" t="s">
        <v>208</v>
      </c>
      <c r="B39" s="86" t="s">
        <v>29</v>
      </c>
      <c r="C39" s="91">
        <f>SUM(C40:C41)</f>
        <v>75</v>
      </c>
      <c r="D39" s="91">
        <f>D40</f>
        <v>15</v>
      </c>
      <c r="E39" s="79">
        <f t="shared" si="8"/>
        <v>20</v>
      </c>
      <c r="F39" s="17"/>
    </row>
    <row r="40" spans="1:6" s="2" customFormat="1" ht="16.5" thickBot="1" x14ac:dyDescent="0.25">
      <c r="A40" s="45" t="s">
        <v>246</v>
      </c>
      <c r="B40" s="87" t="s">
        <v>247</v>
      </c>
      <c r="C40" s="92">
        <v>75</v>
      </c>
      <c r="D40" s="92">
        <v>15</v>
      </c>
      <c r="E40" s="79">
        <f t="shared" ref="E40" si="11">D40/C40*100</f>
        <v>20</v>
      </c>
      <c r="F40" s="17"/>
    </row>
    <row r="41" spans="1:6" s="2" customFormat="1" ht="16.5" hidden="1" thickBot="1" x14ac:dyDescent="0.25">
      <c r="A41" s="45" t="s">
        <v>209</v>
      </c>
      <c r="B41" s="87" t="s">
        <v>210</v>
      </c>
      <c r="C41" s="92"/>
      <c r="D41" s="92"/>
      <c r="E41" s="79"/>
    </row>
    <row r="42" spans="1:6" s="2" customFormat="1" ht="15.75" x14ac:dyDescent="0.2">
      <c r="A42" s="49" t="s">
        <v>36</v>
      </c>
      <c r="B42" s="88" t="s">
        <v>37</v>
      </c>
      <c r="C42" s="93">
        <f>SUM(C43:C45)</f>
        <v>37496.118199999997</v>
      </c>
      <c r="D42" s="93">
        <f>SUM(D43:D45)</f>
        <v>13678.816929999999</v>
      </c>
      <c r="E42" s="79">
        <f t="shared" si="8"/>
        <v>36.48062142603338</v>
      </c>
      <c r="F42" s="17"/>
    </row>
    <row r="43" spans="1:6" s="2" customFormat="1" ht="15.75" customHeight="1" x14ac:dyDescent="0.2">
      <c r="A43" s="44" t="s">
        <v>38</v>
      </c>
      <c r="B43" s="69" t="s">
        <v>39</v>
      </c>
      <c r="C43" s="78">
        <v>5485.0033199999998</v>
      </c>
      <c r="D43" s="78">
        <v>2361.6487400000001</v>
      </c>
      <c r="E43" s="79">
        <f t="shared" si="8"/>
        <v>43.05646874248383</v>
      </c>
    </row>
    <row r="44" spans="1:6" s="2" customFormat="1" ht="15.75" customHeight="1" x14ac:dyDescent="0.2">
      <c r="A44" s="44" t="s">
        <v>40</v>
      </c>
      <c r="B44" s="69" t="s">
        <v>41</v>
      </c>
      <c r="C44" s="78">
        <v>14836.8</v>
      </c>
      <c r="D44" s="78">
        <v>6947.5181899999998</v>
      </c>
      <c r="E44" s="79">
        <f t="shared" si="8"/>
        <v>46.826257616197566</v>
      </c>
    </row>
    <row r="45" spans="1:6" s="2" customFormat="1" ht="18" customHeight="1" x14ac:dyDescent="0.2">
      <c r="A45" s="44" t="s">
        <v>42</v>
      </c>
      <c r="B45" s="69" t="s">
        <v>43</v>
      </c>
      <c r="C45" s="78">
        <v>17174.314880000002</v>
      </c>
      <c r="D45" s="78">
        <v>4369.6499999999996</v>
      </c>
      <c r="E45" s="79">
        <f t="shared" si="8"/>
        <v>25.442936329812998</v>
      </c>
    </row>
    <row r="46" spans="1:6" s="2" customFormat="1" ht="25.5" customHeight="1" x14ac:dyDescent="0.2">
      <c r="A46" s="49" t="s">
        <v>252</v>
      </c>
      <c r="B46" s="88" t="s">
        <v>251</v>
      </c>
      <c r="C46" s="93">
        <f>C47</f>
        <v>100</v>
      </c>
      <c r="D46" s="93">
        <f>D47</f>
        <v>100</v>
      </c>
      <c r="E46" s="79">
        <f t="shared" si="8"/>
        <v>100</v>
      </c>
    </row>
    <row r="47" spans="1:6" s="2" customFormat="1" ht="23.25" customHeight="1" x14ac:dyDescent="0.2">
      <c r="A47" s="49" t="s">
        <v>279</v>
      </c>
      <c r="B47" s="88" t="s">
        <v>278</v>
      </c>
      <c r="C47" s="93">
        <v>100</v>
      </c>
      <c r="D47" s="93">
        <v>100</v>
      </c>
      <c r="E47" s="79">
        <f t="shared" si="8"/>
        <v>100</v>
      </c>
    </row>
    <row r="48" spans="1:6" s="2" customFormat="1" ht="33.75" customHeight="1" x14ac:dyDescent="0.2">
      <c r="A48" s="49" t="s">
        <v>161</v>
      </c>
      <c r="B48" s="88" t="s">
        <v>211</v>
      </c>
      <c r="C48" s="93">
        <f>C49</f>
        <v>225.25</v>
      </c>
      <c r="D48" s="93">
        <f>D49</f>
        <v>126.91677</v>
      </c>
      <c r="E48" s="79">
        <f t="shared" ref="E48" si="12">D48/C48*100</f>
        <v>56.344847946725864</v>
      </c>
    </row>
    <row r="49" spans="1:6" s="2" customFormat="1" ht="38.25" customHeight="1" x14ac:dyDescent="0.2">
      <c r="A49" s="49" t="s">
        <v>213</v>
      </c>
      <c r="B49" s="88" t="s">
        <v>212</v>
      </c>
      <c r="C49" s="93">
        <v>225.25</v>
      </c>
      <c r="D49" s="93">
        <v>126.91677</v>
      </c>
      <c r="E49" s="79">
        <f t="shared" ref="E49:E50" si="13">D49/C49*100</f>
        <v>56.344847946725864</v>
      </c>
    </row>
    <row r="50" spans="1:6" s="2" customFormat="1" ht="67.5" customHeight="1" x14ac:dyDescent="0.2">
      <c r="A50" s="49" t="s">
        <v>214</v>
      </c>
      <c r="B50" s="88" t="s">
        <v>215</v>
      </c>
      <c r="C50" s="93">
        <f>C51+C52</f>
        <v>45527.9</v>
      </c>
      <c r="D50" s="93">
        <f>D51+D52</f>
        <v>23293.649999999998</v>
      </c>
      <c r="E50" s="79">
        <f t="shared" si="13"/>
        <v>51.16346240437182</v>
      </c>
    </row>
    <row r="51" spans="1:6" s="2" customFormat="1" ht="53.25" customHeight="1" x14ac:dyDescent="0.2">
      <c r="A51" s="49" t="s">
        <v>217</v>
      </c>
      <c r="B51" s="88" t="s">
        <v>216</v>
      </c>
      <c r="C51" s="93">
        <v>5528.1</v>
      </c>
      <c r="D51" s="93">
        <v>2933.8</v>
      </c>
      <c r="E51" s="79">
        <f t="shared" ref="E51" si="14">D51/C51*100</f>
        <v>53.070675277220026</v>
      </c>
    </row>
    <row r="52" spans="1:6" s="2" customFormat="1" ht="17.25" customHeight="1" x14ac:dyDescent="0.2">
      <c r="A52" s="49" t="s">
        <v>223</v>
      </c>
      <c r="B52" s="88" t="s">
        <v>222</v>
      </c>
      <c r="C52" s="93">
        <v>39999.800000000003</v>
      </c>
      <c r="D52" s="93">
        <v>20359.849999999999</v>
      </c>
      <c r="E52" s="79">
        <f t="shared" ref="E52" si="15">D52/C52*100</f>
        <v>50.899879499397493</v>
      </c>
    </row>
    <row r="53" spans="1:6" s="2" customFormat="1" ht="18.75" customHeight="1" thickBot="1" x14ac:dyDescent="0.25">
      <c r="A53" s="49" t="s">
        <v>45</v>
      </c>
      <c r="B53" s="88" t="s">
        <v>46</v>
      </c>
      <c r="C53" s="93">
        <f>C6+C16+C19+C25+C30+C36+C39+C42+C48+C50+C14+C46</f>
        <v>988902.04154000024</v>
      </c>
      <c r="D53" s="93">
        <f>D6+D16+D19+D25+D30+D36+D39+D42+D48+D50+D14+D46</f>
        <v>518300.61243000004</v>
      </c>
      <c r="E53" s="79">
        <f t="shared" si="8"/>
        <v>52.41172438301971</v>
      </c>
      <c r="F53" s="17"/>
    </row>
    <row r="54" spans="1:6" s="2" customFormat="1" ht="16.5" hidden="1" thickBot="1" x14ac:dyDescent="0.3">
      <c r="A54" s="56" t="s">
        <v>47</v>
      </c>
      <c r="B54" s="89">
        <v>145268491</v>
      </c>
      <c r="C54" s="95">
        <v>35205693.630000003</v>
      </c>
      <c r="D54" s="96"/>
      <c r="E54" s="66"/>
    </row>
    <row r="55" spans="1:6" s="2" customFormat="1" ht="32.25" thickBot="1" x14ac:dyDescent="0.25">
      <c r="A55" s="48" t="s">
        <v>32</v>
      </c>
      <c r="B55" s="90" t="s">
        <v>44</v>
      </c>
      <c r="C55" s="94">
        <f>-ИСТОЧНИКИ!C25</f>
        <v>4884</v>
      </c>
      <c r="D55" s="94">
        <f>-ИСТОЧНИКИ!E25</f>
        <v>-12.208090000028278</v>
      </c>
      <c r="E55" s="79">
        <f t="shared" si="8"/>
        <v>-0.2499608927114717</v>
      </c>
    </row>
  </sheetData>
  <mergeCells count="1">
    <mergeCell ref="A2:E2"/>
  </mergeCells>
  <phoneticPr fontId="2" type="noConversion"/>
  <pageMargins left="1.1811023622047243" right="0.59055118110236215" top="0.78740157480314965" bottom="0.78740157480314965" header="0" footer="0"/>
  <pageSetup paperSize="8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31"/>
  <sheetViews>
    <sheetView topLeftCell="A22" workbookViewId="0">
      <selection activeCell="E43" sqref="E43"/>
    </sheetView>
  </sheetViews>
  <sheetFormatPr defaultColWidth="9.140625" defaultRowHeight="12.75" x14ac:dyDescent="0.2"/>
  <cols>
    <col min="1" max="1" width="38.140625" style="10" customWidth="1"/>
    <col min="2" max="2" width="30.7109375" style="10" customWidth="1"/>
    <col min="3" max="3" width="28.42578125" style="10" customWidth="1"/>
    <col min="4" max="4" width="4.28515625" style="10" hidden="1" customWidth="1"/>
    <col min="5" max="5" width="26" style="10" customWidth="1"/>
    <col min="6" max="7" width="9.140625" style="10"/>
    <col min="8" max="8" width="14.140625" style="10" customWidth="1"/>
    <col min="9" max="9" width="12.7109375" style="10" customWidth="1"/>
    <col min="10" max="10" width="17.42578125" style="10" customWidth="1"/>
    <col min="11" max="11" width="17.85546875" style="10" customWidth="1"/>
    <col min="12" max="16384" width="9.140625" style="10"/>
  </cols>
  <sheetData>
    <row r="1" spans="1:5" ht="18.75" x14ac:dyDescent="0.3">
      <c r="A1" s="100" t="s">
        <v>168</v>
      </c>
      <c r="B1" s="100"/>
      <c r="C1" s="100"/>
      <c r="D1" s="100"/>
      <c r="E1" s="100"/>
    </row>
    <row r="2" spans="1:5" ht="18.75" x14ac:dyDescent="0.3">
      <c r="A2" s="41"/>
      <c r="B2" s="97"/>
      <c r="C2" s="98"/>
      <c r="D2" s="98"/>
      <c r="E2" s="41"/>
    </row>
    <row r="3" spans="1:5" ht="15.75" x14ac:dyDescent="0.25">
      <c r="A3" s="30"/>
      <c r="B3" s="30"/>
      <c r="C3" s="31"/>
      <c r="D3" s="31"/>
      <c r="E3" s="50" t="s">
        <v>144</v>
      </c>
    </row>
    <row r="4" spans="1:5" s="9" customFormat="1" ht="146.25" customHeight="1" x14ac:dyDescent="0.2">
      <c r="A4" s="57" t="s">
        <v>160</v>
      </c>
      <c r="B4" s="58" t="s">
        <v>123</v>
      </c>
      <c r="C4" s="59" t="s">
        <v>124</v>
      </c>
      <c r="D4" s="59" t="s">
        <v>78</v>
      </c>
      <c r="E4" s="59" t="s">
        <v>77</v>
      </c>
    </row>
    <row r="5" spans="1:5" s="9" customFormat="1" ht="15.75" x14ac:dyDescent="0.25">
      <c r="A5" s="60">
        <v>1</v>
      </c>
      <c r="B5" s="40">
        <v>3</v>
      </c>
      <c r="C5" s="61">
        <v>4</v>
      </c>
      <c r="D5" s="61" t="s">
        <v>74</v>
      </c>
      <c r="E5" s="62">
        <v>5</v>
      </c>
    </row>
    <row r="6" spans="1:5" s="9" customFormat="1" ht="46.5" customHeight="1" x14ac:dyDescent="0.2">
      <c r="A6" s="47" t="s">
        <v>48</v>
      </c>
      <c r="B6" s="69" t="s">
        <v>49</v>
      </c>
      <c r="C6" s="78">
        <f>C11+C13+C8</f>
        <v>-4884</v>
      </c>
      <c r="D6" s="78"/>
      <c r="E6" s="78">
        <f>E11+E13</f>
        <v>-2442</v>
      </c>
    </row>
    <row r="7" spans="1:5" s="9" customFormat="1" ht="47.25" hidden="1" x14ac:dyDescent="0.2">
      <c r="A7" s="47" t="s">
        <v>50</v>
      </c>
      <c r="B7" s="69" t="s">
        <v>51</v>
      </c>
      <c r="C7" s="78"/>
      <c r="D7" s="78"/>
      <c r="E7" s="78"/>
    </row>
    <row r="8" spans="1:5" s="9" customFormat="1" ht="31.5" hidden="1" x14ac:dyDescent="0.2">
      <c r="A8" s="47" t="s">
        <v>241</v>
      </c>
      <c r="B8" s="69" t="s">
        <v>240</v>
      </c>
      <c r="C8" s="78">
        <f>C9+C10</f>
        <v>0</v>
      </c>
      <c r="D8" s="78"/>
      <c r="E8" s="78"/>
    </row>
    <row r="9" spans="1:5" s="9" customFormat="1" ht="63" hidden="1" x14ac:dyDescent="0.2">
      <c r="A9" s="47" t="s">
        <v>239</v>
      </c>
      <c r="B9" s="69" t="s">
        <v>238</v>
      </c>
      <c r="C9" s="78"/>
      <c r="D9" s="78"/>
      <c r="E9" s="78"/>
    </row>
    <row r="10" spans="1:5" s="9" customFormat="1" ht="58.5" hidden="1" customHeight="1" x14ac:dyDescent="0.2">
      <c r="A10" s="47" t="s">
        <v>237</v>
      </c>
      <c r="B10" s="69" t="s">
        <v>236</v>
      </c>
      <c r="C10" s="78"/>
      <c r="D10" s="78"/>
      <c r="E10" s="78"/>
    </row>
    <row r="11" spans="1:5" s="9" customFormat="1" ht="75" hidden="1" customHeight="1" x14ac:dyDescent="0.2">
      <c r="A11" s="47" t="s">
        <v>52</v>
      </c>
      <c r="B11" s="69" t="s">
        <v>53</v>
      </c>
      <c r="C11" s="78">
        <f>C12</f>
        <v>0</v>
      </c>
      <c r="D11" s="78"/>
      <c r="E11" s="78">
        <f>E12</f>
        <v>0</v>
      </c>
    </row>
    <row r="12" spans="1:5" s="9" customFormat="1" ht="75" hidden="1" customHeight="1" x14ac:dyDescent="0.2">
      <c r="A12" s="47" t="s">
        <v>52</v>
      </c>
      <c r="B12" s="69" t="s">
        <v>219</v>
      </c>
      <c r="C12" s="78"/>
      <c r="D12" s="78"/>
      <c r="E12" s="78"/>
    </row>
    <row r="13" spans="1:5" s="9" customFormat="1" ht="78" customHeight="1" x14ac:dyDescent="0.2">
      <c r="A13" s="47" t="s">
        <v>54</v>
      </c>
      <c r="B13" s="69" t="s">
        <v>55</v>
      </c>
      <c r="C13" s="78">
        <f>C15</f>
        <v>-4884</v>
      </c>
      <c r="D13" s="78"/>
      <c r="E13" s="78">
        <f>E15</f>
        <v>-2442</v>
      </c>
    </row>
    <row r="14" spans="1:5" s="9" customFormat="1" ht="78.75" hidden="1" x14ac:dyDescent="0.2">
      <c r="A14" s="47" t="s">
        <v>56</v>
      </c>
      <c r="B14" s="69" t="s">
        <v>219</v>
      </c>
      <c r="C14" s="78"/>
      <c r="D14" s="78"/>
      <c r="E14" s="78"/>
    </row>
    <row r="15" spans="1:5" s="9" customFormat="1" ht="78.75" x14ac:dyDescent="0.2">
      <c r="A15" s="47" t="s">
        <v>57</v>
      </c>
      <c r="B15" s="69" t="s">
        <v>218</v>
      </c>
      <c r="C15" s="78">
        <v>-4884</v>
      </c>
      <c r="D15" s="78"/>
      <c r="E15" s="78">
        <v>-2442</v>
      </c>
    </row>
    <row r="16" spans="1:5" s="9" customFormat="1" ht="47.25" x14ac:dyDescent="0.2">
      <c r="A16" s="47" t="s">
        <v>358</v>
      </c>
      <c r="B16" s="69" t="s">
        <v>359</v>
      </c>
      <c r="C16" s="78"/>
      <c r="D16" s="78"/>
      <c r="E16" s="78">
        <f>SUM(E17)</f>
        <v>1121.63519</v>
      </c>
    </row>
    <row r="17" spans="1:15" s="9" customFormat="1" ht="315" x14ac:dyDescent="0.2">
      <c r="A17" s="47" t="s">
        <v>361</v>
      </c>
      <c r="B17" s="69" t="s">
        <v>360</v>
      </c>
      <c r="C17" s="78"/>
      <c r="D17" s="78"/>
      <c r="E17" s="78">
        <v>1121.63519</v>
      </c>
    </row>
    <row r="18" spans="1:15" s="9" customFormat="1" ht="31.5" x14ac:dyDescent="0.25">
      <c r="A18" s="47" t="s">
        <v>58</v>
      </c>
      <c r="B18" s="69" t="s">
        <v>59</v>
      </c>
      <c r="C18" s="78">
        <f>C19+C20</f>
        <v>0</v>
      </c>
      <c r="D18" s="78">
        <v>256326.05</v>
      </c>
      <c r="E18" s="78">
        <f>E19+E20</f>
        <v>1332.5729000000283</v>
      </c>
      <c r="G18" s="19"/>
      <c r="H18" s="19"/>
      <c r="I18" s="19"/>
      <c r="J18" s="19"/>
      <c r="K18" s="19"/>
      <c r="L18" s="19"/>
      <c r="M18" s="19"/>
      <c r="N18" s="19"/>
      <c r="O18" s="19"/>
    </row>
    <row r="19" spans="1:15" s="9" customFormat="1" ht="31.5" x14ac:dyDescent="0.25">
      <c r="A19" s="47" t="s">
        <v>60</v>
      </c>
      <c r="B19" s="69" t="s">
        <v>61</v>
      </c>
      <c r="C19" s="78">
        <f>C23</f>
        <v>-980214.92744</v>
      </c>
      <c r="D19" s="78">
        <v>-152738491</v>
      </c>
      <c r="E19" s="78">
        <f>E23</f>
        <v>-522385.87157999998</v>
      </c>
      <c r="I19" s="19"/>
    </row>
    <row r="20" spans="1:15" s="9" customFormat="1" ht="31.5" x14ac:dyDescent="0.2">
      <c r="A20" s="47" t="s">
        <v>62</v>
      </c>
      <c r="B20" s="69" t="s">
        <v>63</v>
      </c>
      <c r="C20" s="78">
        <f>C24</f>
        <v>980214.92744</v>
      </c>
      <c r="D20" s="78">
        <v>152994817.05000001</v>
      </c>
      <c r="E20" s="78">
        <f>E24</f>
        <v>523718.44448000001</v>
      </c>
    </row>
    <row r="21" spans="1:15" s="9" customFormat="1" ht="31.5" x14ac:dyDescent="0.2">
      <c r="A21" s="47" t="s">
        <v>64</v>
      </c>
      <c r="B21" s="69" t="s">
        <v>65</v>
      </c>
      <c r="C21" s="78">
        <f>C19</f>
        <v>-980214.92744</v>
      </c>
      <c r="D21" s="78">
        <v>-152738491</v>
      </c>
      <c r="E21" s="78">
        <f>E23</f>
        <v>-522385.87157999998</v>
      </c>
    </row>
    <row r="22" spans="1:15" s="9" customFormat="1" ht="31.5" x14ac:dyDescent="0.2">
      <c r="A22" s="47" t="s">
        <v>66</v>
      </c>
      <c r="B22" s="69" t="s">
        <v>67</v>
      </c>
      <c r="C22" s="78">
        <f>C24</f>
        <v>980214.92744</v>
      </c>
      <c r="D22" s="78">
        <v>152994817.05000001</v>
      </c>
      <c r="E22" s="78">
        <f>E24</f>
        <v>523718.44448000001</v>
      </c>
    </row>
    <row r="23" spans="1:15" s="9" customFormat="1" ht="47.25" x14ac:dyDescent="0.2">
      <c r="A23" s="47" t="s">
        <v>68</v>
      </c>
      <c r="B23" s="69" t="s">
        <v>69</v>
      </c>
      <c r="C23" s="78">
        <v>-980214.92744</v>
      </c>
      <c r="D23" s="78"/>
      <c r="E23" s="78">
        <v>-522385.87157999998</v>
      </c>
    </row>
    <row r="24" spans="1:15" s="9" customFormat="1" ht="47.25" x14ac:dyDescent="0.2">
      <c r="A24" s="47" t="s">
        <v>70</v>
      </c>
      <c r="B24" s="69" t="s">
        <v>71</v>
      </c>
      <c r="C24" s="78">
        <v>980214.92744</v>
      </c>
      <c r="D24" s="78"/>
      <c r="E24" s="78">
        <v>523718.44448000001</v>
      </c>
    </row>
    <row r="25" spans="1:15" s="9" customFormat="1" ht="31.5" x14ac:dyDescent="0.2">
      <c r="A25" s="47" t="s">
        <v>72</v>
      </c>
      <c r="B25" s="69" t="s">
        <v>73</v>
      </c>
      <c r="C25" s="78">
        <f>C6+C18</f>
        <v>-4884</v>
      </c>
      <c r="D25" s="78">
        <v>256326.05</v>
      </c>
      <c r="E25" s="78">
        <f>E6+E18+E16</f>
        <v>12.208090000028278</v>
      </c>
    </row>
    <row r="26" spans="1:15" s="9" customFormat="1" x14ac:dyDescent="0.2">
      <c r="A26" s="20"/>
      <c r="B26" s="3"/>
      <c r="C26" s="12"/>
      <c r="D26" s="12"/>
      <c r="E26" s="11"/>
    </row>
    <row r="27" spans="1:15" s="9" customFormat="1" x14ac:dyDescent="0.2">
      <c r="A27" s="8"/>
      <c r="B27" s="5"/>
      <c r="C27" s="6"/>
      <c r="D27" s="6"/>
      <c r="E27" s="2"/>
    </row>
    <row r="28" spans="1:15" ht="15" x14ac:dyDescent="0.2">
      <c r="A28" s="24"/>
      <c r="B28" s="101" t="s">
        <v>363</v>
      </c>
      <c r="C28" s="102"/>
      <c r="D28" s="4"/>
      <c r="E28"/>
    </row>
    <row r="29" spans="1:15" x14ac:dyDescent="0.2">
      <c r="A29" s="21"/>
      <c r="B29" s="22"/>
      <c r="C29" s="22"/>
      <c r="D29" s="1"/>
      <c r="E29"/>
    </row>
    <row r="30" spans="1:15" ht="15" x14ac:dyDescent="0.2">
      <c r="A30" s="14"/>
      <c r="B30" s="25"/>
      <c r="C30" s="25"/>
      <c r="D30" s="1"/>
      <c r="E30"/>
    </row>
    <row r="31" spans="1:15" ht="15" x14ac:dyDescent="0.2">
      <c r="A31" s="14"/>
      <c r="B31" s="25"/>
      <c r="C31" s="25"/>
      <c r="D31" s="1"/>
      <c r="E31"/>
    </row>
  </sheetData>
  <mergeCells count="2">
    <mergeCell ref="A1:E1"/>
    <mergeCell ref="B28:C28"/>
  </mergeCells>
  <phoneticPr fontId="2" type="noConversion"/>
  <pageMargins left="1.1811023622047243" right="0.59055118110236215" top="0.78740157480314965" bottom="0.78740157480314965" header="0" footer="0"/>
  <pageSetup paperSize="8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_Otchet_Period_Source__AT_ObjectName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Сюзанна Палкина</cp:lastModifiedBy>
  <cp:lastPrinted>2021-08-02T10:05:13Z</cp:lastPrinted>
  <dcterms:created xsi:type="dcterms:W3CDTF">1999-06-18T11:49:53Z</dcterms:created>
  <dcterms:modified xsi:type="dcterms:W3CDTF">2021-08-02T10:05:35Z</dcterms:modified>
</cp:coreProperties>
</file>