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6" r:id="rId2"/>
    <sheet name="ИСТОЧНИКИ" sheetId="5" r:id="rId3"/>
  </sheets>
  <definedNames>
    <definedName name="_Date_">ДОХОДЫ!#REF!</definedName>
    <definedName name="_Otchet_Period_Source__AT_ObjectName">ДОХОДЫ!$A$9</definedName>
    <definedName name="_Period_">ДОХОДЫ!#REF!</definedName>
    <definedName name="_xlnm.Print_Titles" localSheetId="0">ДОХОДЫ!$13:$15</definedName>
  </definedNames>
  <calcPr calcId="144525"/>
</workbook>
</file>

<file path=xl/calcChain.xml><?xml version="1.0" encoding="utf-8"?>
<calcChain xmlns="http://schemas.openxmlformats.org/spreadsheetml/2006/main">
  <c r="D86" i="8" l="1"/>
  <c r="D59" i="8" l="1"/>
  <c r="E70" i="8"/>
  <c r="E69" i="8"/>
  <c r="D18" i="8"/>
  <c r="E22" i="8"/>
  <c r="D75" i="8" l="1"/>
  <c r="C59" i="8"/>
  <c r="C81" i="8" l="1"/>
  <c r="E16" i="5" l="1"/>
  <c r="E66" i="8"/>
  <c r="D16" i="6"/>
  <c r="C109" i="8"/>
  <c r="E78" i="8"/>
  <c r="C75" i="8"/>
  <c r="E28" i="8"/>
  <c r="D109" i="8"/>
  <c r="E118" i="8"/>
  <c r="E117" i="8"/>
  <c r="D81" i="8"/>
  <c r="E85" i="8"/>
  <c r="E84" i="8"/>
  <c r="E65" i="8"/>
  <c r="E64" i="8"/>
  <c r="E63" i="8"/>
  <c r="E62" i="8"/>
  <c r="E61" i="8"/>
  <c r="C16" i="6"/>
  <c r="E18" i="6"/>
  <c r="D71" i="8"/>
  <c r="D58" i="8" s="1"/>
  <c r="C86" i="8"/>
  <c r="E92" i="8"/>
  <c r="E91" i="8"/>
  <c r="E90" i="8"/>
  <c r="E74" i="8"/>
  <c r="D50" i="6"/>
  <c r="C50" i="6"/>
  <c r="E120" i="8"/>
  <c r="E23" i="6"/>
  <c r="D39" i="6"/>
  <c r="E121" i="8"/>
  <c r="C71" i="8"/>
  <c r="E72" i="8"/>
  <c r="C24" i="8"/>
  <c r="E41" i="8"/>
  <c r="E11" i="5"/>
  <c r="C11" i="5"/>
  <c r="D116" i="8"/>
  <c r="D55" i="8"/>
  <c r="C55" i="8"/>
  <c r="D40" i="8"/>
  <c r="C40" i="8"/>
  <c r="C58" i="8" l="1"/>
  <c r="E115" i="8"/>
  <c r="E104" i="8"/>
  <c r="E33" i="6"/>
  <c r="E106" i="8"/>
  <c r="E105" i="8"/>
  <c r="E54" i="8"/>
  <c r="E45" i="8"/>
  <c r="E87" i="8"/>
  <c r="E88" i="8"/>
  <c r="E89" i="8"/>
  <c r="E50" i="8"/>
  <c r="E46" i="8"/>
  <c r="D36" i="6"/>
  <c r="E17" i="6"/>
  <c r="E112" i="8"/>
  <c r="C36" i="6"/>
  <c r="E38" i="6"/>
  <c r="E47" i="6"/>
  <c r="D46" i="6"/>
  <c r="C46" i="6"/>
  <c r="E68" i="8"/>
  <c r="C6" i="6"/>
  <c r="C39" i="6"/>
  <c r="E40" i="6"/>
  <c r="E11" i="6"/>
  <c r="D25" i="6"/>
  <c r="C25" i="6"/>
  <c r="E26" i="6"/>
  <c r="C8" i="5"/>
  <c r="E113" i="8"/>
  <c r="D24" i="8"/>
  <c r="D23" i="8" s="1"/>
  <c r="C23" i="8"/>
  <c r="E27" i="8"/>
  <c r="E26" i="8"/>
  <c r="E25" i="8"/>
  <c r="C48" i="6"/>
  <c r="E52" i="6"/>
  <c r="D107" i="8"/>
  <c r="D96" i="8" s="1"/>
  <c r="E111" i="8"/>
  <c r="D48" i="6"/>
  <c r="E13" i="5"/>
  <c r="E6" i="5" s="1"/>
  <c r="E51" i="6"/>
  <c r="E49" i="6"/>
  <c r="E28" i="6"/>
  <c r="D14" i="6"/>
  <c r="C14" i="6"/>
  <c r="E15" i="6"/>
  <c r="E103" i="8"/>
  <c r="C107" i="8"/>
  <c r="C96" i="8" s="1"/>
  <c r="E35" i="8"/>
  <c r="C13" i="5"/>
  <c r="C6" i="5" s="1"/>
  <c r="E119" i="8"/>
  <c r="C116" i="8"/>
  <c r="E93" i="8"/>
  <c r="C30" i="8"/>
  <c r="C29" i="8" s="1"/>
  <c r="D30" i="8"/>
  <c r="D29" i="8" s="1"/>
  <c r="D37" i="8"/>
  <c r="D36" i="8" s="1"/>
  <c r="D47" i="8"/>
  <c r="D51" i="8"/>
  <c r="D49" i="8" s="1"/>
  <c r="D6" i="6"/>
  <c r="D19" i="6"/>
  <c r="D30" i="6"/>
  <c r="D42" i="6"/>
  <c r="C20" i="5"/>
  <c r="C19" i="5"/>
  <c r="C21" i="5" s="1"/>
  <c r="E21" i="5"/>
  <c r="E102" i="8"/>
  <c r="E110" i="8"/>
  <c r="E24" i="6"/>
  <c r="C19" i="6"/>
  <c r="C30" i="6"/>
  <c r="C42" i="6"/>
  <c r="E10" i="6"/>
  <c r="C18" i="8"/>
  <c r="C17" i="8" s="1"/>
  <c r="C37" i="8"/>
  <c r="C36" i="8" s="1"/>
  <c r="C43" i="8"/>
  <c r="C39" i="8" s="1"/>
  <c r="C47" i="8"/>
  <c r="C51" i="8"/>
  <c r="C49" i="8" s="1"/>
  <c r="C53" i="8"/>
  <c r="E32" i="8"/>
  <c r="E19" i="5"/>
  <c r="E22" i="5"/>
  <c r="E20" i="5"/>
  <c r="C22" i="5"/>
  <c r="E57" i="8"/>
  <c r="E55" i="8" s="1"/>
  <c r="E52" i="8"/>
  <c r="E114" i="8"/>
  <c r="E108" i="8"/>
  <c r="E101" i="8"/>
  <c r="E100" i="8"/>
  <c r="E99" i="8"/>
  <c r="E98" i="8"/>
  <c r="E97" i="8"/>
  <c r="E95" i="8"/>
  <c r="E94" i="8"/>
  <c r="E83" i="8"/>
  <c r="E82" i="8"/>
  <c r="E73" i="8"/>
  <c r="E67" i="8"/>
  <c r="E60" i="8"/>
  <c r="E48" i="8"/>
  <c r="E44" i="8"/>
  <c r="E42" i="8"/>
  <c r="E38" i="8"/>
  <c r="E34" i="8"/>
  <c r="E33" i="8"/>
  <c r="E31" i="8"/>
  <c r="E21" i="8"/>
  <c r="E19" i="8"/>
  <c r="E45" i="6"/>
  <c r="E44" i="6"/>
  <c r="E43" i="6"/>
  <c r="E37" i="6"/>
  <c r="E35" i="6"/>
  <c r="E34" i="6"/>
  <c r="E32" i="6"/>
  <c r="E31" i="6"/>
  <c r="E29" i="6"/>
  <c r="E27" i="6"/>
  <c r="E22" i="6"/>
  <c r="E21" i="6"/>
  <c r="E20" i="6"/>
  <c r="E13" i="6"/>
  <c r="E12" i="6"/>
  <c r="E9" i="6"/>
  <c r="E8" i="6"/>
  <c r="E7" i="6"/>
  <c r="E75" i="8" l="1"/>
  <c r="D39" i="8"/>
  <c r="D53" i="8"/>
  <c r="D53" i="6"/>
  <c r="C53" i="6"/>
  <c r="D80" i="8"/>
  <c r="D79" i="8" s="1"/>
  <c r="E46" i="6"/>
  <c r="E48" i="6"/>
  <c r="C80" i="8"/>
  <c r="C79" i="8" s="1"/>
  <c r="E24" i="8"/>
  <c r="E23" i="8"/>
  <c r="E18" i="5"/>
  <c r="E25" i="5" s="1"/>
  <c r="E50" i="6"/>
  <c r="E36" i="6"/>
  <c r="E30" i="6"/>
  <c r="E19" i="6"/>
  <c r="E14" i="6"/>
  <c r="E25" i="6"/>
  <c r="E16" i="6"/>
  <c r="E39" i="6"/>
  <c r="E42" i="6"/>
  <c r="E6" i="6"/>
  <c r="E107" i="8"/>
  <c r="E59" i="8"/>
  <c r="E116" i="8"/>
  <c r="E49" i="8"/>
  <c r="E47" i="8"/>
  <c r="E81" i="8"/>
  <c r="E43" i="8"/>
  <c r="E86" i="8"/>
  <c r="E53" i="8"/>
  <c r="E51" i="8"/>
  <c r="E40" i="8"/>
  <c r="E36" i="8"/>
  <c r="E30" i="8"/>
  <c r="E29" i="8"/>
  <c r="E109" i="8"/>
  <c r="D17" i="8"/>
  <c r="E18" i="8"/>
  <c r="E96" i="8"/>
  <c r="E71" i="8"/>
  <c r="E37" i="8"/>
  <c r="E20" i="8"/>
  <c r="C18" i="5"/>
  <c r="C25" i="5" l="1"/>
  <c r="C55" i="6" s="1"/>
  <c r="C16" i="8"/>
  <c r="C122" i="8" s="1"/>
  <c r="D16" i="8"/>
  <c r="D122" i="8" s="1"/>
  <c r="E80" i="8"/>
  <c r="D55" i="6"/>
  <c r="E53" i="6"/>
  <c r="E58" i="8"/>
  <c r="E39" i="8"/>
  <c r="E17" i="8"/>
  <c r="E55" i="6" l="1"/>
  <c r="E79" i="8"/>
  <c r="E16" i="8"/>
  <c r="E122" i="8" l="1"/>
</calcChain>
</file>

<file path=xl/sharedStrings.xml><?xml version="1.0" encoding="utf-8"?>
<sst xmlns="http://schemas.openxmlformats.org/spreadsheetml/2006/main" count="385" uniqueCount="372">
  <si>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</si>
  <si>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</si>
  <si>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</si>
  <si>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</si>
  <si>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</si>
  <si>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</si>
  <si>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</si>
  <si>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</si>
  <si>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</si>
  <si>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</si>
  <si>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</si>
  <si>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</si>
  <si>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</si>
  <si>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</si>
  <si>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</si>
  <si>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</si>
  <si>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</si>
  <si>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</si>
  <si>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</si>
  <si>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</si>
  <si>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</si>
  <si>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</si>
  <si>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</si>
  <si>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</si>
  <si>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</si>
  <si>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</si>
  <si>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</si>
  <si>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</si>
  <si>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</si>
  <si>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</si>
  <si>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Дугие общегосударственные вопросы</t>
  </si>
  <si>
    <t>%
выполнения</t>
  </si>
  <si>
    <t>Результат исполнения бюджета
 (дефицит "--", профицит "+")</t>
  </si>
  <si>
    <t>Утверждённые бюджетные назначения
 на год</t>
  </si>
  <si>
    <t xml:space="preserve"> Расходы бюджета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</si>
  <si>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</si>
  <si>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</si>
  <si>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</si>
  <si>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</si>
  <si>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</si>
  <si>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</si>
  <si>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</si>
  <si>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</si>
  <si>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</si>
  <si>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</si>
  <si>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</si>
  <si>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</si>
  <si>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</si>
  <si>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</si>
  <si>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</si>
  <si>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</si>
  <si>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</si>
  <si>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</si>
  <si>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</si>
  <si>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</si>
  <si>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</si>
  <si>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</si>
  <si>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</si>
  <si>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</si>
  <si>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</si>
  <si>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</si>
  <si>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</si>
  <si>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</si>
  <si>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</si>
  <si>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</si>
  <si>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</si>
  <si>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</si>
  <si>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</si>
  <si>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</si>
  <si>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</si>
  <si>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</si>
  <si>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</si>
  <si>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</si>
  <si>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</si>
  <si>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</si>
  <si>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</si>
  <si>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</si>
  <si>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</si>
  <si>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</si>
  <si>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</si>
  <si>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</si>
  <si>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</si>
  <si>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</si>
  <si>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</si>
  <si>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</si>
  <si>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</si>
  <si>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</si>
  <si>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</si>
  <si>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</si>
  <si>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</si>
  <si>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</si>
  <si>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</si>
  <si>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</si>
  <si>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</si>
  <si>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</si>
  <si>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</si>
  <si>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</si>
  <si>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</si>
  <si>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</si>
  <si>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</si>
  <si>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</si>
  <si>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</si>
  <si>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</si>
  <si>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</si>
  <si>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</si>
  <si>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</si>
  <si>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</si>
  <si>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</si>
  <si>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</si>
  <si>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</si>
  <si>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</si>
  <si>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</si>
  <si>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</si>
  <si>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</si>
  <si>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</si>
  <si>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</si>
  <si>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</si>
  <si>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</si>
  <si>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</si>
  <si>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</si>
  <si>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</si>
  <si>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</si>
  <si>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</si>
  <si>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Код источника финансирования по КИВФ, КИВнФ</t>
  </si>
  <si>
    <t>Утверждённые бюджетные назначения на год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</si>
  <si>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</si>
  <si>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</si>
  <si>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</si>
  <si>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</si>
  <si>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</si>
  <si>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</si>
  <si>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</si>
  <si>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</si>
  <si>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</si>
  <si>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</si>
  <si>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</si>
  <si>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</si>
  <si>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</si>
  <si>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</si>
  <si>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</si>
  <si>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</si>
  <si>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</si>
  <si>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(тыс.руб.)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</si>
  <si>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</si>
  <si>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</si>
  <si>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</si>
  <si>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</si>
  <si>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</si>
  <si>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</si>
  <si>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</si>
  <si>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</si>
  <si>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</si>
  <si>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</si>
  <si>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</si>
  <si>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</si>
  <si>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</si>
  <si>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</si>
  <si>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</si>
  <si>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</si>
  <si>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</si>
  <si>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</si>
  <si>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</si>
  <si>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</si>
  <si>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</si>
  <si>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</si>
  <si>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</si>
  <si>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</si>
  <si>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</si>
  <si>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</si>
  <si>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</si>
  <si>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</si>
  <si>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</si>
  <si>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</si>
  <si>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</si>
  <si>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</si>
  <si>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</si>
  <si>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</si>
  <si>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</si>
  <si>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</si>
  <si>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</si>
  <si>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</si>
  <si>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</si>
  <si>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</si>
  <si>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</si>
  <si>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</si>
  <si>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</si>
  <si>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</si>
  <si>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</si>
  <si>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</si>
  <si>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</si>
  <si>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</si>
  <si>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</si>
  <si>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</si>
  <si>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</si>
  <si>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000 2 02 00000 00 0000 000</t>
  </si>
  <si>
    <t>БЕЗВОЗМЕЗДНЫЕ ПОСТУПЛЕНИЯ ОТ ДРУГИХ БЮДЖЕТОВ БЮДЖЕТНОЙ СИСТЕМЫ РОССИЙСКОЙ ФЕДЕРАЦИИ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</si>
  <si>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</si>
  <si>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</si>
  <si>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</si>
  <si>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</si>
  <si>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</si>
  <si>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</si>
  <si>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</si>
  <si>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</si>
  <si>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</si>
  <si>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</si>
  <si>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</si>
  <si>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</si>
  <si>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</si>
  <si>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</si>
  <si>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</si>
  <si>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</si>
  <si>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</si>
  <si>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</si>
  <si>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</si>
  <si>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</si>
  <si>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</si>
  <si>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</si>
  <si>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</si>
  <si>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</si>
  <si>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</si>
  <si>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</si>
  <si>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</si>
  <si>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</si>
  <si>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</si>
  <si>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</si>
  <si>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</si>
  <si>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</si>
  <si>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</si>
  <si>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</si>
  <si>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</si>
  <si>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</si>
  <si>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</si>
  <si>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</si>
  <si>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</si>
  <si>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</si>
  <si>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</si>
  <si>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</si>
  <si>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</si>
  <si>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</si>
  <si>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</si>
  <si>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</si>
  <si>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</si>
  <si>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</si>
  <si>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</si>
  <si>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</si>
  <si>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</si>
  <si>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</si>
  <si>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</t>
  </si>
  <si>
    <t>000 1100 0000000 000 000</t>
  </si>
  <si>
    <t>Физическая культура и спорт</t>
  </si>
  <si>
    <t>000 0804 0000000 000 000</t>
  </si>
  <si>
    <t>Другие вопросы в области культуры, кинематоргафии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</si>
  <si>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</si>
  <si>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</si>
  <si>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</si>
  <si>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автоновных учреждений, а также имущества муниципальных унитарных предприятий, в том числе казённых)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</si>
  <si>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</si>
  <si>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</si>
  <si>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</si>
  <si>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</si>
  <si>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</si>
  <si>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</si>
  <si>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</si>
  <si>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</si>
  <si>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Дополнительное образование детей</t>
  </si>
  <si>
    <t>000 0703 0000000 000 000</t>
  </si>
  <si>
    <t>Приложение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</si>
  <si>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</si>
  <si>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</si>
  <si>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</si>
  <si>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</si>
  <si>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</si>
  <si>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</si>
  <si>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>к распоряжению администрации муниципального района "Усть-Цилемский"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</si>
  <si>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</si>
  <si>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Доходы бюджетов муниципальных районов от возврата бюджетными учреждениями остатков субсидий прошлых лет </t>
  </si>
  <si>
    <t>000 1102 0000000 000 000</t>
  </si>
  <si>
    <t>Массовый спорт</t>
  </si>
  <si>
    <t>000 2 02 15001 05 0000 150</t>
  </si>
  <si>
    <t>000 2 02 10000 00 0000 150</t>
  </si>
  <si>
    <t>000 2 02 15002 05 0000 150</t>
  </si>
  <si>
    <t>000 2 02 20000 00 0000 150</t>
  </si>
  <si>
    <t>000 2 02 20077 05 0000 150</t>
  </si>
  <si>
    <t>000 2 02 29999 05 0000 150</t>
  </si>
  <si>
    <t>000 2 02 30000 00 0000 150</t>
  </si>
  <si>
    <t>000 2 02 30024 05 0000 150</t>
  </si>
  <si>
    <t>000 2 02 30029 05 0000 150</t>
  </si>
  <si>
    <t>000 2 02 35120 05 0000 150</t>
  </si>
  <si>
    <t>000 2 02 35118 05 0000 150</t>
  </si>
  <si>
    <t>000 2 02 35930 05 0000 150</t>
  </si>
  <si>
    <t>000 2 02 39999 00 0000 150</t>
  </si>
  <si>
    <t>000 2 02 39999 05 0000 150</t>
  </si>
  <si>
    <t>000 2 02 40000 00 0000 150</t>
  </si>
  <si>
    <t>000 2 02 40014 05 0000 150</t>
  </si>
  <si>
    <t>000 2 18 05010 05 0000 150</t>
  </si>
  <si>
    <t>000 2 07 05030 05 0000 150</t>
  </si>
  <si>
    <t>000 2 19 60010 05 0000 150</t>
  </si>
  <si>
    <t>000 0410 0000000 000 000</t>
  </si>
  <si>
    <t>Связь и информатика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</si>
  <si>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</si>
  <si>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</si>
  <si>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</si>
  <si>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</si>
  <si>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</si>
  <si>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</si>
  <si>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000 1 16 01000 01 0000 140</t>
  </si>
  <si>
    <t>Административные штрафы, установленные Кодексом Российской Федерации об административных пронарушениях</t>
  </si>
  <si>
    <t>Платежи в целях возмещения причинённого ущерба (убытков)</t>
  </si>
  <si>
    <t>000 1 16 10000 00 0000 140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</si>
  <si>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муницмпального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</si>
  <si>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</si>
  <si>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федеральный бюджет и бюджет муницмпального образования по нормативам, действовавшим в 2019 году</t>
  </si>
  <si>
    <t>000 1 16 10129 01 0000 140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</si>
  <si>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</si>
  <si>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</si>
  <si>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</si>
  <si>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</si>
  <si>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000 1 16 11050 01 0000 140</t>
  </si>
  <si>
    <t>Платежи оп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территориях) подлежащие зачислению в бюджет муниципального образования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</si>
  <si>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</si>
  <si>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</si>
  <si>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</si>
  <si>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жильём молодых семей</t>
  </si>
  <si>
    <t>000 2 02 25519 05 0000 150</t>
  </si>
  <si>
    <t>Субсидии бюджетам муниципальных районов на поддержку отрасли культуры</t>
  </si>
  <si>
    <t>000 0310 0000000 000 000</t>
  </si>
  <si>
    <t>Обеспечение пожарной безопасности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</si>
  <si>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</si>
  <si>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</si>
  <si>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</si>
  <si>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</si>
  <si>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</si>
  <si>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</si>
  <si>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</si>
  <si>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</si>
  <si>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</si>
  <si>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</si>
  <si>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</si>
  <si>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</si>
  <si>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000 2 02 19999 05 0000 150</t>
  </si>
  <si>
    <t>Прочие дотации бюджетам муниципальных районов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</si>
  <si>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</si>
  <si>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муниципальнах общеобразовательных организаций</t>
  </si>
  <si>
    <t>000 2 02 49999 05 0000 150</t>
  </si>
  <si>
    <t>000 1 17 15030 05 0000 150</t>
  </si>
  <si>
    <t>Инициативные платежи, зачисляемые в бюджеты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</si>
  <si>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</si>
  <si>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</si>
  <si>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</si>
  <si>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</si>
  <si>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</si>
  <si>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</si>
  <si>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Функционирование высшего должностного лица субъекта Российской Федерации и муниципального образования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</si>
  <si>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</si>
  <si>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</t>
  </si>
  <si>
    <t>Иные источники внутреннего финансирования дефицитов бюджетов</t>
  </si>
  <si>
    <t>000 01 06 00 00 00 0000 000</t>
  </si>
  <si>
    <t>000 01 06 10 02 05 0000 550</t>
  </si>
  <si>
    <t>Увеличение финансовых активов в собственности муниципальных районов за счёт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</si>
  <si>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000 1 17 05050 05 0000 180</t>
  </si>
  <si>
    <t>Прочие неналоговые доходы бюджетов муниципальных районов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</si>
  <si>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</si>
  <si>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</si>
  <si>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</si>
  <si>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</si>
  <si>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000 1 16 07010 05 0000 140</t>
  </si>
  <si>
    <t>Штрафы,неустойки,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заключённым муниципальным органом, казённым учреждением муниципального района</t>
  </si>
  <si>
    <t xml:space="preserve"> за I полугодие 2022 года</t>
  </si>
  <si>
    <t>000 2 02 25750 05 0000 150</t>
  </si>
  <si>
    <t>Субсидии бюдетам муниципальных районов на реализацию мероприятий по модернизации школьных систем образования</t>
  </si>
  <si>
    <t>от 19 июля 2022  № 314-р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</si>
</sst>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/>
    <xf numFmtId="0" fontId="3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" fontId="3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49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/>
    <xf numFmtId="0" fontId="12" fillId="0" borderId="2" xfId="0" applyFont="1" applyBorder="1"/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right"/>
    </xf>
    <xf numFmtId="2" fontId="13" fillId="0" borderId="2" xfId="0" applyNumberFormat="1" applyFont="1" applyBorder="1"/>
    <xf numFmtId="0" fontId="15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right"/>
    </xf>
    <xf numFmtId="2" fontId="15" fillId="0" borderId="2" xfId="0" applyNumberFormat="1" applyFont="1" applyBorder="1"/>
    <xf numFmtId="0" fontId="1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2" fontId="11" fillId="0" borderId="2" xfId="0" applyNumberFormat="1" applyFont="1" applyBorder="1"/>
    <xf numFmtId="0" fontId="16" fillId="0" borderId="2" xfId="0" applyNumberFormat="1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0" fontId="17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/>
    </xf>
    <xf numFmtId="49" fontId="11" fillId="0" borderId="7" xfId="0" applyNumberFormat="1" applyFont="1" applyBorder="1" applyAlignment="1">
      <alignment horizontal="center"/>
    </xf>
    <xf numFmtId="0" fontId="11" fillId="0" borderId="2" xfId="0" applyFont="1" applyBorder="1"/>
    <xf numFmtId="0" fontId="13" fillId="0" borderId="12" xfId="0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1" fillId="0" borderId="1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zoomScale="75" workbookViewId="0">
      <selection activeCell="J19" sqref="J19"/>
    </sheetView>
  </sheetViews>
  <sheetFormatPr defaultRowHeight="12.75" x14ac:dyDescent="0.2"/>
  <cols>
    <col min="1" max="1" width="42.28515625" customWidth="1"/>
    <col min="2" max="2" width="32.42578125" customWidth="1"/>
    <col min="3" max="3" width="20.140625" customWidth="1"/>
    <col min="4" max="4" width="21.42578125" customWidth="1"/>
    <col min="5" max="5" width="17.28515625" customWidth="1"/>
    <col min="7" max="7" width="14.28515625" customWidth="1"/>
    <col min="8" max="8" width="15" customWidth="1"/>
  </cols>
  <sheetData>
    <row r="1" spans="1:8" ht="21" customHeight="1" x14ac:dyDescent="0.3">
      <c r="A1" s="31"/>
      <c r="B1" s="33"/>
      <c r="C1" s="64" t="s">
        <v>267</v>
      </c>
      <c r="E1" s="64"/>
    </row>
    <row r="2" spans="1:8" ht="44.25" customHeight="1" x14ac:dyDescent="0.3">
      <c r="A2" s="65"/>
      <c r="B2" s="66"/>
      <c r="C2" s="111" t="s">
        <v>274</v>
      </c>
      <c r="D2" s="111"/>
      <c r="E2" s="111"/>
    </row>
    <row r="3" spans="1:8" ht="24" customHeight="1" x14ac:dyDescent="0.3">
      <c r="A3" s="65"/>
      <c r="B3" s="66"/>
      <c r="C3" s="36" t="s">
        <v>371</v>
      </c>
      <c r="D3" s="64"/>
      <c r="E3" s="64"/>
    </row>
    <row r="4" spans="1:8" ht="15" customHeight="1" x14ac:dyDescent="0.3">
      <c r="A4" s="65"/>
      <c r="B4" s="66"/>
      <c r="C4" s="36"/>
      <c r="D4" s="64"/>
      <c r="E4" s="64"/>
    </row>
    <row r="5" spans="1:8" ht="15" customHeight="1" x14ac:dyDescent="0.25">
      <c r="A5" s="65"/>
      <c r="B5" s="66"/>
      <c r="C5" s="36"/>
      <c r="D5" s="33"/>
      <c r="E5" s="34"/>
    </row>
    <row r="6" spans="1:8" ht="23.25" customHeight="1" x14ac:dyDescent="0.3">
      <c r="A6" s="113" t="s">
        <v>171</v>
      </c>
      <c r="B6" s="113"/>
      <c r="C6" s="113"/>
      <c r="D6" s="113"/>
      <c r="E6" s="113"/>
    </row>
    <row r="7" spans="1:8" ht="20.25" customHeight="1" x14ac:dyDescent="0.25">
      <c r="A7" s="114" t="s">
        <v>165</v>
      </c>
      <c r="B7" s="114"/>
      <c r="C7" s="114"/>
      <c r="D7" s="114"/>
      <c r="E7" s="114"/>
    </row>
    <row r="8" spans="1:8" ht="19.5" customHeight="1" x14ac:dyDescent="0.25">
      <c r="A8" s="114" t="s">
        <v>368</v>
      </c>
      <c r="B8" s="114"/>
      <c r="C8" s="114"/>
      <c r="D8" s="114"/>
      <c r="E8" s="114"/>
    </row>
    <row r="9" spans="1:8" ht="15.75" x14ac:dyDescent="0.25">
      <c r="A9" s="31"/>
      <c r="B9" s="31"/>
      <c r="C9" s="32"/>
      <c r="D9" s="33"/>
      <c r="E9" s="34"/>
    </row>
    <row r="10" spans="1:8" ht="16.5" x14ac:dyDescent="0.25">
      <c r="A10" s="115" t="s">
        <v>35</v>
      </c>
      <c r="B10" s="115"/>
      <c r="C10" s="115"/>
      <c r="D10" s="115"/>
      <c r="E10" s="115"/>
    </row>
    <row r="11" spans="1:8" ht="15.75" x14ac:dyDescent="0.25">
      <c r="A11" s="32"/>
      <c r="B11" s="31"/>
      <c r="C11" s="34"/>
      <c r="D11" s="32"/>
      <c r="E11" s="34"/>
    </row>
    <row r="12" spans="1:8" ht="15.75" x14ac:dyDescent="0.25">
      <c r="A12" s="35"/>
      <c r="B12" s="36"/>
      <c r="C12" s="37"/>
      <c r="D12" s="38" t="s">
        <v>142</v>
      </c>
      <c r="E12" s="34"/>
    </row>
    <row r="13" spans="1:8" ht="0.75" customHeight="1" x14ac:dyDescent="0.25">
      <c r="A13" s="112" t="s">
        <v>75</v>
      </c>
      <c r="B13" s="112" t="s">
        <v>76</v>
      </c>
      <c r="C13" s="39"/>
      <c r="D13" s="40"/>
      <c r="E13" s="41"/>
    </row>
    <row r="14" spans="1:8" ht="82.5" customHeight="1" x14ac:dyDescent="0.2">
      <c r="A14" s="112"/>
      <c r="B14" s="112"/>
      <c r="C14" s="42" t="s">
        <v>107</v>
      </c>
      <c r="D14" s="42" t="s">
        <v>77</v>
      </c>
      <c r="E14" s="43" t="s">
        <v>31</v>
      </c>
    </row>
    <row r="15" spans="1:8" x14ac:dyDescent="0.2">
      <c r="A15" s="44">
        <v>1</v>
      </c>
      <c r="B15" s="45" t="s">
        <v>79</v>
      </c>
      <c r="C15" s="46">
        <v>3</v>
      </c>
      <c r="D15" s="47">
        <v>4</v>
      </c>
      <c r="E15" s="48">
        <v>5</v>
      </c>
    </row>
    <row r="16" spans="1:8" ht="36" customHeight="1" x14ac:dyDescent="0.25">
      <c r="A16" s="49" t="s">
        <v>81</v>
      </c>
      <c r="B16" s="50" t="s">
        <v>82</v>
      </c>
      <c r="C16" s="51">
        <f>C17+C23+C29+C36+C39+C47+C49+C53+C58+C75</f>
        <v>212524.15</v>
      </c>
      <c r="D16" s="51">
        <f>D17+D23+D29+D36+D39+D47+D49+D53+D58+D75</f>
        <v>106859.32037000002</v>
      </c>
      <c r="E16" s="52">
        <f>D16/C16*100</f>
        <v>50.281024707074472</v>
      </c>
      <c r="G16" s="22"/>
      <c r="H16" s="22"/>
    </row>
    <row r="17" spans="1:5" ht="23.25" customHeight="1" x14ac:dyDescent="0.25">
      <c r="A17" s="49" t="s">
        <v>83</v>
      </c>
      <c r="B17" s="50" t="s">
        <v>84</v>
      </c>
      <c r="C17" s="51">
        <f>SUM(C18)</f>
        <v>178156</v>
      </c>
      <c r="D17" s="51">
        <f>SUM(D18)</f>
        <v>85932.302810000008</v>
      </c>
      <c r="E17" s="52">
        <f t="shared" ref="E17:E86" si="0">D17/C17*100</f>
        <v>48.23430185343183</v>
      </c>
    </row>
    <row r="18" spans="1:5" ht="20.25" customHeight="1" x14ac:dyDescent="0.25">
      <c r="A18" s="53" t="s">
        <v>85</v>
      </c>
      <c r="B18" s="54" t="s">
        <v>86</v>
      </c>
      <c r="C18" s="55">
        <f>C19+C20+C21</f>
        <v>178156</v>
      </c>
      <c r="D18" s="55">
        <f>D19+D20+D21+D22</f>
        <v>85932.302810000008</v>
      </c>
      <c r="E18" s="56">
        <f t="shared" si="0"/>
        <v>48.23430185343183</v>
      </c>
    </row>
    <row r="19" spans="1:5" ht="130.5" customHeight="1" x14ac:dyDescent="0.25">
      <c r="A19" s="57" t="s">
        <v>183</v>
      </c>
      <c r="B19" s="58" t="s">
        <v>87</v>
      </c>
      <c r="C19" s="59">
        <v>176554</v>
      </c>
      <c r="D19" s="59">
        <v>85465.464800000002</v>
      </c>
      <c r="E19" s="60">
        <f t="shared" si="0"/>
        <v>48.407549418308285</v>
      </c>
    </row>
    <row r="20" spans="1:5" ht="196.5" customHeight="1" x14ac:dyDescent="0.25">
      <c r="A20" s="57" t="s">
        <v>184</v>
      </c>
      <c r="B20" s="58" t="s">
        <v>88</v>
      </c>
      <c r="C20" s="59">
        <v>977</v>
      </c>
      <c r="D20" s="59">
        <v>189.8776</v>
      </c>
      <c r="E20" s="60">
        <f t="shared" si="0"/>
        <v>19.434759467758443</v>
      </c>
    </row>
    <row r="21" spans="1:5" ht="87" customHeight="1" x14ac:dyDescent="0.25">
      <c r="A21" s="57" t="s">
        <v>185</v>
      </c>
      <c r="B21" s="58" t="s">
        <v>186</v>
      </c>
      <c r="C21" s="59">
        <v>625</v>
      </c>
      <c r="D21" s="59">
        <v>265.86592999999999</v>
      </c>
      <c r="E21" s="60">
        <f t="shared" si="0"/>
        <v>42.538548800000001</v>
      </c>
    </row>
    <row r="22" spans="1:5" ht="136.15" customHeight="1" x14ac:dyDescent="0.25">
      <c r="A22" s="57" t="s">
        <v>363</v>
      </c>
      <c r="B22" s="58" t="s">
        <v>362</v>
      </c>
      <c r="C22" s="59"/>
      <c r="D22" s="59">
        <v>11.094480000000001</v>
      </c>
      <c r="E22" s="60" t="e">
        <f t="shared" ref="E22" si="1">D22/C22*100</f>
        <v>#DIV/0!</v>
      </c>
    </row>
    <row r="23" spans="1:5" ht="69" customHeight="1" x14ac:dyDescent="0.25">
      <c r="A23" s="49" t="s">
        <v>223</v>
      </c>
      <c r="B23" s="50" t="s">
        <v>222</v>
      </c>
      <c r="C23" s="51">
        <f>C24</f>
        <v>19065.650000000001</v>
      </c>
      <c r="D23" s="51">
        <f>D24</f>
        <v>10325.347839999999</v>
      </c>
      <c r="E23" s="52">
        <f t="shared" si="0"/>
        <v>54.156809969762364</v>
      </c>
    </row>
    <row r="24" spans="1:5" ht="59.45" customHeight="1" x14ac:dyDescent="0.25">
      <c r="A24" s="53" t="s">
        <v>225</v>
      </c>
      <c r="B24" s="54" t="s">
        <v>224</v>
      </c>
      <c r="C24" s="55">
        <f>SUM(C25:C28)</f>
        <v>19065.650000000001</v>
      </c>
      <c r="D24" s="55">
        <f>SUM(D25:D28)</f>
        <v>10325.347839999999</v>
      </c>
      <c r="E24" s="56">
        <f t="shared" si="0"/>
        <v>54.156809969762364</v>
      </c>
    </row>
    <row r="25" spans="1:5" ht="111" customHeight="1" x14ac:dyDescent="0.25">
      <c r="A25" s="57" t="s">
        <v>227</v>
      </c>
      <c r="B25" s="58" t="s">
        <v>226</v>
      </c>
      <c r="C25" s="59">
        <v>8620.16</v>
      </c>
      <c r="D25" s="59">
        <v>5082.3597200000004</v>
      </c>
      <c r="E25" s="60">
        <f t="shared" si="0"/>
        <v>58.958995192664645</v>
      </c>
    </row>
    <row r="26" spans="1:5" ht="156" customHeight="1" x14ac:dyDescent="0.25">
      <c r="A26" s="57" t="s">
        <v>229</v>
      </c>
      <c r="B26" s="58" t="s">
        <v>228</v>
      </c>
      <c r="C26" s="59">
        <v>47.72</v>
      </c>
      <c r="D26" s="59">
        <v>29.919440000000002</v>
      </c>
      <c r="E26" s="60">
        <f t="shared" si="0"/>
        <v>62.697904442581731</v>
      </c>
    </row>
    <row r="27" spans="1:5" ht="124.9" customHeight="1" x14ac:dyDescent="0.25">
      <c r="A27" s="57" t="s">
        <v>231</v>
      </c>
      <c r="B27" s="58" t="s">
        <v>230</v>
      </c>
      <c r="C27" s="59">
        <v>11478.69</v>
      </c>
      <c r="D27" s="59">
        <v>5854.5459199999996</v>
      </c>
      <c r="E27" s="60">
        <f t="shared" si="0"/>
        <v>51.003606857576941</v>
      </c>
    </row>
    <row r="28" spans="1:5" ht="126.6" customHeight="1" x14ac:dyDescent="0.25">
      <c r="A28" s="57" t="s">
        <v>233</v>
      </c>
      <c r="B28" s="58" t="s">
        <v>232</v>
      </c>
      <c r="C28" s="59">
        <v>-1080.92</v>
      </c>
      <c r="D28" s="59">
        <v>-641.47724000000005</v>
      </c>
      <c r="E28" s="60">
        <f t="shared" si="0"/>
        <v>59.345487177589462</v>
      </c>
    </row>
    <row r="29" spans="1:5" ht="19.5" customHeight="1" x14ac:dyDescent="0.25">
      <c r="A29" s="49" t="s">
        <v>89</v>
      </c>
      <c r="B29" s="50" t="s">
        <v>90</v>
      </c>
      <c r="C29" s="51">
        <f>C30+C33+C34+C35</f>
        <v>6935</v>
      </c>
      <c r="D29" s="51">
        <f>D30+D33+D34+D35</f>
        <v>5169.8382099999999</v>
      </c>
      <c r="E29" s="52">
        <f t="shared" si="0"/>
        <v>74.547054217736118</v>
      </c>
    </row>
    <row r="30" spans="1:5" ht="52.5" customHeight="1" x14ac:dyDescent="0.25">
      <c r="A30" s="53" t="s">
        <v>91</v>
      </c>
      <c r="B30" s="54" t="s">
        <v>92</v>
      </c>
      <c r="C30" s="55">
        <f>SUM(C31:C32)</f>
        <v>5223</v>
      </c>
      <c r="D30" s="55">
        <f>SUM(D31:D32)</f>
        <v>4215.2422699999997</v>
      </c>
      <c r="E30" s="56">
        <f t="shared" si="0"/>
        <v>80.705385219222663</v>
      </c>
    </row>
    <row r="31" spans="1:5" ht="66.75" customHeight="1" x14ac:dyDescent="0.25">
      <c r="A31" s="57" t="s">
        <v>93</v>
      </c>
      <c r="B31" s="58" t="s">
        <v>94</v>
      </c>
      <c r="C31" s="59">
        <v>4050</v>
      </c>
      <c r="D31" s="59">
        <v>3052.6380399999998</v>
      </c>
      <c r="E31" s="60">
        <f t="shared" si="0"/>
        <v>75.373778765432093</v>
      </c>
    </row>
    <row r="32" spans="1:5" ht="78" customHeight="1" x14ac:dyDescent="0.25">
      <c r="A32" s="57" t="s">
        <v>95</v>
      </c>
      <c r="B32" s="58" t="s">
        <v>96</v>
      </c>
      <c r="C32" s="59">
        <v>1173</v>
      </c>
      <c r="D32" s="59">
        <v>1162.6042299999999</v>
      </c>
      <c r="E32" s="60">
        <f t="shared" si="0"/>
        <v>99.113745098039203</v>
      </c>
    </row>
    <row r="33" spans="1:5" ht="54" customHeight="1" x14ac:dyDescent="0.25">
      <c r="A33" s="53" t="s">
        <v>97</v>
      </c>
      <c r="B33" s="54" t="s">
        <v>98</v>
      </c>
      <c r="C33" s="55">
        <v>10</v>
      </c>
      <c r="D33" s="55">
        <v>-0.58348999999999995</v>
      </c>
      <c r="E33" s="56">
        <f t="shared" si="0"/>
        <v>-5.8349000000000002</v>
      </c>
    </row>
    <row r="34" spans="1:5" ht="38.25" customHeight="1" x14ac:dyDescent="0.25">
      <c r="A34" s="53" t="s">
        <v>99</v>
      </c>
      <c r="B34" s="54" t="s">
        <v>100</v>
      </c>
      <c r="C34" s="55">
        <v>389</v>
      </c>
      <c r="D34" s="55">
        <v>437.71075999999999</v>
      </c>
      <c r="E34" s="56">
        <f t="shared" si="0"/>
        <v>112.52204627249358</v>
      </c>
    </row>
    <row r="35" spans="1:5" ht="51" customHeight="1" x14ac:dyDescent="0.25">
      <c r="A35" s="53" t="s">
        <v>188</v>
      </c>
      <c r="B35" s="54" t="s">
        <v>187</v>
      </c>
      <c r="C35" s="55">
        <v>1313</v>
      </c>
      <c r="D35" s="55">
        <v>517.46866999999997</v>
      </c>
      <c r="E35" s="56">
        <f t="shared" ref="E35" si="2">D35/C35*100</f>
        <v>39.411170601675551</v>
      </c>
    </row>
    <row r="36" spans="1:5" ht="15.75" x14ac:dyDescent="0.25">
      <c r="A36" s="49" t="s">
        <v>101</v>
      </c>
      <c r="B36" s="50" t="s">
        <v>102</v>
      </c>
      <c r="C36" s="51">
        <f>C37</f>
        <v>810</v>
      </c>
      <c r="D36" s="51">
        <f>D37</f>
        <v>664.64238</v>
      </c>
      <c r="E36" s="52">
        <f t="shared" si="0"/>
        <v>82.054614814814812</v>
      </c>
    </row>
    <row r="37" spans="1:5" ht="69.75" customHeight="1" x14ac:dyDescent="0.25">
      <c r="A37" s="53" t="s">
        <v>103</v>
      </c>
      <c r="B37" s="54" t="s">
        <v>104</v>
      </c>
      <c r="C37" s="55">
        <f>SUM(C38)</f>
        <v>810</v>
      </c>
      <c r="D37" s="55">
        <f>SUM(D38)</f>
        <v>664.64238</v>
      </c>
      <c r="E37" s="56">
        <f t="shared" si="0"/>
        <v>82.054614814814812</v>
      </c>
    </row>
    <row r="38" spans="1:5" ht="76.5" customHeight="1" x14ac:dyDescent="0.25">
      <c r="A38" s="57" t="s">
        <v>105</v>
      </c>
      <c r="B38" s="58" t="s">
        <v>106</v>
      </c>
      <c r="C38" s="59">
        <v>810</v>
      </c>
      <c r="D38" s="59">
        <v>664.64238</v>
      </c>
      <c r="E38" s="60">
        <f t="shared" si="0"/>
        <v>82.054614814814812</v>
      </c>
    </row>
    <row r="39" spans="1:5" ht="68.25" customHeight="1" x14ac:dyDescent="0.25">
      <c r="A39" s="53" t="s">
        <v>181</v>
      </c>
      <c r="B39" s="50" t="s">
        <v>182</v>
      </c>
      <c r="C39" s="51">
        <f>C40+C43+C45+C46</f>
        <v>4060</v>
      </c>
      <c r="D39" s="51">
        <f>D40+D43+D46+D45</f>
        <v>3111.7303500000003</v>
      </c>
      <c r="E39" s="52">
        <f t="shared" si="0"/>
        <v>76.643604679802962</v>
      </c>
    </row>
    <row r="40" spans="1:5" ht="124.5" customHeight="1" x14ac:dyDescent="0.25">
      <c r="A40" s="61" t="s">
        <v>108</v>
      </c>
      <c r="B40" s="58" t="s">
        <v>109</v>
      </c>
      <c r="C40" s="59">
        <f>SUM(C41:C42)</f>
        <v>1500</v>
      </c>
      <c r="D40" s="59">
        <f>SUM(D41:D42)</f>
        <v>684.54709000000003</v>
      </c>
      <c r="E40" s="60">
        <f t="shared" si="0"/>
        <v>45.63647266666667</v>
      </c>
    </row>
    <row r="41" spans="1:5" ht="123" customHeight="1" x14ac:dyDescent="0.25">
      <c r="A41" s="57" t="s">
        <v>270</v>
      </c>
      <c r="B41" s="58" t="s">
        <v>271</v>
      </c>
      <c r="C41" s="59">
        <v>1500</v>
      </c>
      <c r="D41" s="59">
        <v>684.54709000000003</v>
      </c>
      <c r="E41" s="60">
        <f t="shared" si="0"/>
        <v>45.63647266666667</v>
      </c>
    </row>
    <row r="42" spans="1:5" ht="142.5" hidden="1" customHeight="1" x14ac:dyDescent="0.25">
      <c r="A42" s="57" t="s">
        <v>110</v>
      </c>
      <c r="B42" s="58" t="s">
        <v>189</v>
      </c>
      <c r="C42" s="59"/>
      <c r="D42" s="59"/>
      <c r="E42" s="60" t="e">
        <f t="shared" si="0"/>
        <v>#DIV/0!</v>
      </c>
    </row>
    <row r="43" spans="1:5" ht="150.75" customHeight="1" x14ac:dyDescent="0.25">
      <c r="A43" s="61" t="s">
        <v>111</v>
      </c>
      <c r="B43" s="58" t="s">
        <v>112</v>
      </c>
      <c r="C43" s="59">
        <f>C44</f>
        <v>150</v>
      </c>
      <c r="D43" s="59">
        <v>81.222080000000005</v>
      </c>
      <c r="E43" s="60">
        <f t="shared" si="0"/>
        <v>54.148053333333337</v>
      </c>
    </row>
    <row r="44" spans="1:5" ht="112.5" customHeight="1" x14ac:dyDescent="0.25">
      <c r="A44" s="57" t="s">
        <v>113</v>
      </c>
      <c r="B44" s="58" t="s">
        <v>114</v>
      </c>
      <c r="C44" s="59">
        <v>150</v>
      </c>
      <c r="D44" s="59">
        <v>33.111040000000003</v>
      </c>
      <c r="E44" s="60">
        <f t="shared" si="0"/>
        <v>22.074026666666668</v>
      </c>
    </row>
    <row r="45" spans="1:5" ht="65.25" customHeight="1" x14ac:dyDescent="0.25">
      <c r="A45" s="57" t="s">
        <v>263</v>
      </c>
      <c r="B45" s="58" t="s">
        <v>264</v>
      </c>
      <c r="C45" s="59">
        <v>1400</v>
      </c>
      <c r="D45" s="59">
        <v>1636.0844400000001</v>
      </c>
      <c r="E45" s="60">
        <f t="shared" ref="E45" si="3">D45/C45*100</f>
        <v>116.86317428571429</v>
      </c>
    </row>
    <row r="46" spans="1:5" ht="132" customHeight="1" x14ac:dyDescent="0.25">
      <c r="A46" s="57" t="s">
        <v>256</v>
      </c>
      <c r="B46" s="58" t="s">
        <v>255</v>
      </c>
      <c r="C46" s="59">
        <v>1010</v>
      </c>
      <c r="D46" s="59">
        <v>709.87674000000004</v>
      </c>
      <c r="E46" s="60">
        <f t="shared" ref="E46" si="4">D46/C46*100</f>
        <v>70.28482574257427</v>
      </c>
    </row>
    <row r="47" spans="1:5" ht="31.5" x14ac:dyDescent="0.25">
      <c r="A47" s="49" t="s">
        <v>115</v>
      </c>
      <c r="B47" s="50" t="s">
        <v>116</v>
      </c>
      <c r="C47" s="51">
        <f>C48</f>
        <v>400.5</v>
      </c>
      <c r="D47" s="51">
        <f>D48</f>
        <v>232.77242000000001</v>
      </c>
      <c r="E47" s="52">
        <f t="shared" si="0"/>
        <v>58.120454431960056</v>
      </c>
    </row>
    <row r="48" spans="1:5" ht="37.5" customHeight="1" x14ac:dyDescent="0.25">
      <c r="A48" s="57" t="s">
        <v>117</v>
      </c>
      <c r="B48" s="58" t="s">
        <v>118</v>
      </c>
      <c r="C48" s="59">
        <v>400.5</v>
      </c>
      <c r="D48" s="59">
        <v>232.77242000000001</v>
      </c>
      <c r="E48" s="60">
        <f t="shared" si="0"/>
        <v>58.120454431960056</v>
      </c>
    </row>
    <row r="49" spans="1:5" ht="63" x14ac:dyDescent="0.25">
      <c r="A49" s="49" t="s">
        <v>119</v>
      </c>
      <c r="B49" s="50" t="s">
        <v>120</v>
      </c>
      <c r="C49" s="51">
        <f>SUM(C50:C51)</f>
        <v>1293</v>
      </c>
      <c r="D49" s="51">
        <f>D50+D51</f>
        <v>705.41871999999989</v>
      </c>
      <c r="E49" s="60">
        <f t="shared" si="0"/>
        <v>54.55674555297756</v>
      </c>
    </row>
    <row r="50" spans="1:5" ht="50.25" customHeight="1" x14ac:dyDescent="0.25">
      <c r="A50" s="57" t="s">
        <v>258</v>
      </c>
      <c r="B50" s="58" t="s">
        <v>257</v>
      </c>
      <c r="C50" s="59">
        <v>920</v>
      </c>
      <c r="D50" s="59">
        <v>514.83016999999995</v>
      </c>
      <c r="E50" s="60">
        <f t="shared" ref="E50" si="5">D50/C50*100</f>
        <v>55.959801086956517</v>
      </c>
    </row>
    <row r="51" spans="1:5" ht="34.5" customHeight="1" x14ac:dyDescent="0.25">
      <c r="A51" s="61" t="s">
        <v>193</v>
      </c>
      <c r="B51" s="58" t="s">
        <v>192</v>
      </c>
      <c r="C51" s="62">
        <f>C52</f>
        <v>373</v>
      </c>
      <c r="D51" s="62">
        <f>D52</f>
        <v>190.58855</v>
      </c>
      <c r="E51" s="60">
        <f t="shared" si="0"/>
        <v>51.096126005361931</v>
      </c>
    </row>
    <row r="52" spans="1:5" ht="31.5" x14ac:dyDescent="0.25">
      <c r="A52" s="57" t="s">
        <v>190</v>
      </c>
      <c r="B52" s="58" t="s">
        <v>191</v>
      </c>
      <c r="C52" s="59">
        <v>373</v>
      </c>
      <c r="D52" s="59">
        <v>190.58855</v>
      </c>
      <c r="E52" s="60">
        <f t="shared" si="0"/>
        <v>51.096126005361931</v>
      </c>
    </row>
    <row r="53" spans="1:5" ht="47.25" x14ac:dyDescent="0.25">
      <c r="A53" s="49" t="s">
        <v>162</v>
      </c>
      <c r="B53" s="50" t="s">
        <v>163</v>
      </c>
      <c r="C53" s="51">
        <f>C54+C55</f>
        <v>904</v>
      </c>
      <c r="D53" s="51">
        <f>D55+D54</f>
        <v>375.48086999999998</v>
      </c>
      <c r="E53" s="52">
        <f>E57</f>
        <v>43.680048749999997</v>
      </c>
    </row>
    <row r="54" spans="1:5" ht="175.9" customHeight="1" x14ac:dyDescent="0.25">
      <c r="A54" s="61" t="s">
        <v>246</v>
      </c>
      <c r="B54" s="58" t="s">
        <v>247</v>
      </c>
      <c r="C54" s="59">
        <v>104</v>
      </c>
      <c r="D54" s="59">
        <v>26.040479999999999</v>
      </c>
      <c r="E54" s="56">
        <f>D54/C54*100</f>
        <v>25.038923076923076</v>
      </c>
    </row>
    <row r="55" spans="1:5" ht="93.75" customHeight="1" x14ac:dyDescent="0.25">
      <c r="A55" s="61" t="s">
        <v>164</v>
      </c>
      <c r="B55" s="58" t="s">
        <v>172</v>
      </c>
      <c r="C55" s="59">
        <f>SUM(C56:C57)</f>
        <v>800</v>
      </c>
      <c r="D55" s="59">
        <f>SUM(D56:D57)</f>
        <v>349.44038999999998</v>
      </c>
      <c r="E55" s="56">
        <f>E57</f>
        <v>43.680048749999997</v>
      </c>
    </row>
    <row r="56" spans="1:5" ht="94.5" hidden="1" x14ac:dyDescent="0.25">
      <c r="A56" s="57" t="s">
        <v>273</v>
      </c>
      <c r="B56" s="58" t="s">
        <v>272</v>
      </c>
      <c r="C56" s="59"/>
      <c r="D56" s="59"/>
      <c r="E56" s="52"/>
    </row>
    <row r="57" spans="1:5" ht="80.45" customHeight="1" x14ac:dyDescent="0.25">
      <c r="A57" s="57" t="s">
        <v>248</v>
      </c>
      <c r="B57" s="58" t="s">
        <v>272</v>
      </c>
      <c r="C57" s="59">
        <v>800</v>
      </c>
      <c r="D57" s="59">
        <v>349.44038999999998</v>
      </c>
      <c r="E57" s="52">
        <f>D57/C57*100</f>
        <v>43.680048749999997</v>
      </c>
    </row>
    <row r="58" spans="1:5" ht="31.5" x14ac:dyDescent="0.25">
      <c r="A58" s="49" t="s">
        <v>121</v>
      </c>
      <c r="B58" s="50" t="s">
        <v>122</v>
      </c>
      <c r="C58" s="51">
        <f>C59+C71</f>
        <v>900</v>
      </c>
      <c r="D58" s="51">
        <f>D59+D71+D70</f>
        <v>299.97422999999998</v>
      </c>
      <c r="E58" s="52">
        <f t="shared" si="0"/>
        <v>33.330469999999998</v>
      </c>
    </row>
    <row r="59" spans="1:5" ht="66" customHeight="1" x14ac:dyDescent="0.25">
      <c r="A59" s="53" t="s">
        <v>307</v>
      </c>
      <c r="B59" s="54" t="s">
        <v>306</v>
      </c>
      <c r="C59" s="55">
        <f>C60+C67+C68+C61+C63+C62+C64+C65</f>
        <v>900</v>
      </c>
      <c r="D59" s="55">
        <f>D60+D67+D68+D61+D62+D63+D64+D65+D66+D69</f>
        <v>284.12396999999999</v>
      </c>
      <c r="E59" s="56">
        <f t="shared" si="0"/>
        <v>31.569330000000001</v>
      </c>
    </row>
    <row r="60" spans="1:5" ht="116.25" customHeight="1" x14ac:dyDescent="0.25">
      <c r="A60" s="57" t="s">
        <v>301</v>
      </c>
      <c r="B60" s="58" t="s">
        <v>300</v>
      </c>
      <c r="C60" s="59">
        <v>40</v>
      </c>
      <c r="D60" s="59">
        <v>10</v>
      </c>
      <c r="E60" s="60">
        <f t="shared" si="0"/>
        <v>25</v>
      </c>
    </row>
    <row r="61" spans="1:5" ht="166.5" customHeight="1" x14ac:dyDescent="0.25">
      <c r="A61" s="57" t="s">
        <v>329</v>
      </c>
      <c r="B61" s="58" t="s">
        <v>328</v>
      </c>
      <c r="C61" s="59">
        <v>245</v>
      </c>
      <c r="D61" s="59">
        <v>171.45482000000001</v>
      </c>
      <c r="E61" s="60">
        <f t="shared" ref="E61" si="6">D61/C61*100</f>
        <v>69.981559183673468</v>
      </c>
    </row>
    <row r="62" spans="1:5" ht="134.25" customHeight="1" x14ac:dyDescent="0.25">
      <c r="A62" s="57" t="s">
        <v>331</v>
      </c>
      <c r="B62" s="58" t="s">
        <v>330</v>
      </c>
      <c r="C62" s="59">
        <v>6</v>
      </c>
      <c r="D62" s="59">
        <v>5.14452</v>
      </c>
      <c r="E62" s="60">
        <f t="shared" ref="E62" si="7">D62/C62*100</f>
        <v>85.74199999999999</v>
      </c>
    </row>
    <row r="63" spans="1:5" ht="163.5" customHeight="1" x14ac:dyDescent="0.25">
      <c r="A63" s="57" t="s">
        <v>333</v>
      </c>
      <c r="B63" s="58" t="s">
        <v>332</v>
      </c>
      <c r="C63" s="59">
        <v>60</v>
      </c>
      <c r="D63" s="59">
        <v>16.526340000000001</v>
      </c>
      <c r="E63" s="60">
        <f t="shared" ref="E63:E64" si="8">D63/C63*100</f>
        <v>27.543900000000004</v>
      </c>
    </row>
    <row r="64" spans="1:5" ht="176.25" customHeight="1" x14ac:dyDescent="0.25">
      <c r="A64" s="57" t="s">
        <v>335</v>
      </c>
      <c r="B64" s="58" t="s">
        <v>334</v>
      </c>
      <c r="C64" s="59">
        <v>220</v>
      </c>
      <c r="D64" s="59">
        <v>0</v>
      </c>
      <c r="E64" s="60">
        <f t="shared" si="8"/>
        <v>0</v>
      </c>
    </row>
    <row r="65" spans="1:5" ht="200.25" customHeight="1" x14ac:dyDescent="0.25">
      <c r="A65" s="57" t="s">
        <v>337</v>
      </c>
      <c r="B65" s="58" t="s">
        <v>336</v>
      </c>
      <c r="C65" s="59">
        <v>29</v>
      </c>
      <c r="D65" s="59">
        <v>0.9</v>
      </c>
      <c r="E65" s="60">
        <f t="shared" ref="E65" si="9">D65/C65*100</f>
        <v>3.103448275862069</v>
      </c>
    </row>
    <row r="66" spans="1:5" ht="115.15" customHeight="1" x14ac:dyDescent="0.25">
      <c r="A66" s="57" t="s">
        <v>355</v>
      </c>
      <c r="B66" s="58" t="s">
        <v>354</v>
      </c>
      <c r="C66" s="59">
        <v>0</v>
      </c>
      <c r="D66" s="59">
        <v>1.1164499999999999</v>
      </c>
      <c r="E66" s="60" t="e">
        <f t="shared" ref="E66" si="10">D66/C66*100</f>
        <v>#DIV/0!</v>
      </c>
    </row>
    <row r="67" spans="1:5" ht="117.6" customHeight="1" x14ac:dyDescent="0.25">
      <c r="A67" s="57" t="s">
        <v>302</v>
      </c>
      <c r="B67" s="58" t="s">
        <v>303</v>
      </c>
      <c r="C67" s="59">
        <v>150</v>
      </c>
      <c r="D67" s="59">
        <v>29.475829999999998</v>
      </c>
      <c r="E67" s="60">
        <f t="shared" si="0"/>
        <v>19.650553333333331</v>
      </c>
    </row>
    <row r="68" spans="1:5" ht="152.25" customHeight="1" x14ac:dyDescent="0.25">
      <c r="A68" s="57" t="s">
        <v>304</v>
      </c>
      <c r="B68" s="58" t="s">
        <v>305</v>
      </c>
      <c r="C68" s="59">
        <v>150</v>
      </c>
      <c r="D68" s="59">
        <v>34.506010000000003</v>
      </c>
      <c r="E68" s="60">
        <f t="shared" ref="E68" si="11">D68/C68*100</f>
        <v>23.004006666666669</v>
      </c>
    </row>
    <row r="69" spans="1:5" ht="209.45" customHeight="1" x14ac:dyDescent="0.25">
      <c r="A69" s="57" t="s">
        <v>365</v>
      </c>
      <c r="B69" s="58" t="s">
        <v>364</v>
      </c>
      <c r="C69" s="59"/>
      <c r="D69" s="59">
        <v>15</v>
      </c>
      <c r="E69" s="60" t="e">
        <f t="shared" ref="E69" si="12">D69/C69*100</f>
        <v>#DIV/0!</v>
      </c>
    </row>
    <row r="70" spans="1:5" ht="113.45" customHeight="1" x14ac:dyDescent="0.25">
      <c r="A70" s="57" t="s">
        <v>367</v>
      </c>
      <c r="B70" s="58" t="s">
        <v>366</v>
      </c>
      <c r="C70" s="59"/>
      <c r="D70" s="59">
        <v>0.45776</v>
      </c>
      <c r="E70" s="60" t="e">
        <f t="shared" ref="E70" si="13">D70/C70*100</f>
        <v>#DIV/0!</v>
      </c>
    </row>
    <row r="71" spans="1:5" ht="33" customHeight="1" x14ac:dyDescent="0.25">
      <c r="A71" s="53" t="s">
        <v>308</v>
      </c>
      <c r="B71" s="54" t="s">
        <v>309</v>
      </c>
      <c r="C71" s="55">
        <f>SUM(C72:C73)</f>
        <v>0</v>
      </c>
      <c r="D71" s="55">
        <f>SUM(D72:D74)</f>
        <v>15.3925</v>
      </c>
      <c r="E71" s="56" t="e">
        <f t="shared" si="0"/>
        <v>#DIV/0!</v>
      </c>
    </row>
    <row r="72" spans="1:5" ht="114" customHeight="1" x14ac:dyDescent="0.25">
      <c r="A72" s="57" t="s">
        <v>310</v>
      </c>
      <c r="B72" s="58" t="s">
        <v>311</v>
      </c>
      <c r="C72" s="59">
        <v>0</v>
      </c>
      <c r="D72" s="59">
        <v>15</v>
      </c>
      <c r="E72" s="60" t="e">
        <f t="shared" si="0"/>
        <v>#DIV/0!</v>
      </c>
    </row>
    <row r="73" spans="1:5" ht="134.25" customHeight="1" x14ac:dyDescent="0.25">
      <c r="A73" s="57" t="s">
        <v>312</v>
      </c>
      <c r="B73" s="58" t="s">
        <v>313</v>
      </c>
      <c r="C73" s="59">
        <v>0</v>
      </c>
      <c r="D73" s="59">
        <v>0.39250000000000002</v>
      </c>
      <c r="E73" s="60" t="e">
        <f t="shared" si="0"/>
        <v>#DIV/0!</v>
      </c>
    </row>
    <row r="74" spans="1:5" ht="160.5" hidden="1" customHeight="1" x14ac:dyDescent="0.25">
      <c r="A74" s="57" t="s">
        <v>319</v>
      </c>
      <c r="B74" s="58" t="s">
        <v>318</v>
      </c>
      <c r="C74" s="59"/>
      <c r="D74" s="59">
        <v>0</v>
      </c>
      <c r="E74" s="60" t="e">
        <f t="shared" ref="E74" si="14">D74/C74*100</f>
        <v>#DIV/0!</v>
      </c>
    </row>
    <row r="75" spans="1:5" ht="22.5" customHeight="1" x14ac:dyDescent="0.25">
      <c r="A75" s="49" t="s">
        <v>125</v>
      </c>
      <c r="B75" s="50" t="s">
        <v>126</v>
      </c>
      <c r="C75" s="51">
        <f>C76+C78</f>
        <v>0</v>
      </c>
      <c r="D75" s="51">
        <f>D76+D78+D77</f>
        <v>41.812539999999998</v>
      </c>
      <c r="E75" s="52" t="e">
        <f>D75/C75*100</f>
        <v>#DIV/0!</v>
      </c>
    </row>
    <row r="76" spans="1:5" ht="46.9" customHeight="1" x14ac:dyDescent="0.25">
      <c r="A76" s="57" t="s">
        <v>197</v>
      </c>
      <c r="B76" s="58" t="s">
        <v>196</v>
      </c>
      <c r="C76" s="59"/>
      <c r="D76" s="59">
        <v>-33.937460000000002</v>
      </c>
      <c r="E76" s="60"/>
    </row>
    <row r="77" spans="1:5" ht="48.6" hidden="1" customHeight="1" x14ac:dyDescent="0.25">
      <c r="A77" s="57" t="s">
        <v>361</v>
      </c>
      <c r="B77" s="58" t="s">
        <v>360</v>
      </c>
      <c r="C77" s="59"/>
      <c r="D77" s="59"/>
      <c r="E77" s="60"/>
    </row>
    <row r="78" spans="1:5" ht="38.450000000000003" customHeight="1" x14ac:dyDescent="0.25">
      <c r="A78" s="57" t="s">
        <v>346</v>
      </c>
      <c r="B78" s="58" t="s">
        <v>345</v>
      </c>
      <c r="C78" s="59"/>
      <c r="D78" s="59">
        <v>75.75</v>
      </c>
      <c r="E78" s="60" t="e">
        <f t="shared" si="0"/>
        <v>#DIV/0!</v>
      </c>
    </row>
    <row r="79" spans="1:5" ht="24.75" customHeight="1" x14ac:dyDescent="0.25">
      <c r="A79" s="49" t="s">
        <v>127</v>
      </c>
      <c r="B79" s="50" t="s">
        <v>128</v>
      </c>
      <c r="C79" s="51">
        <f>C80+C116+C121+C120</f>
        <v>822645.20932999998</v>
      </c>
      <c r="D79" s="51">
        <f>D80+D116+D121+D120</f>
        <v>494616.38525999995</v>
      </c>
      <c r="E79" s="52">
        <f t="shared" si="0"/>
        <v>60.125115864084137</v>
      </c>
    </row>
    <row r="80" spans="1:5" ht="72.75" customHeight="1" x14ac:dyDescent="0.25">
      <c r="A80" s="49" t="s">
        <v>195</v>
      </c>
      <c r="B80" s="50" t="s">
        <v>194</v>
      </c>
      <c r="C80" s="51">
        <f>C81+C86+C96+C109</f>
        <v>822645.20932999998</v>
      </c>
      <c r="D80" s="51">
        <f>D81+D86+D96+D109</f>
        <v>492052.31205999997</v>
      </c>
      <c r="E80" s="52">
        <f t="shared" ref="E80" si="15">D80/C80*100</f>
        <v>59.81342946867094</v>
      </c>
    </row>
    <row r="81" spans="1:5" ht="51.75" customHeight="1" x14ac:dyDescent="0.25">
      <c r="A81" s="53" t="s">
        <v>129</v>
      </c>
      <c r="B81" s="54" t="s">
        <v>280</v>
      </c>
      <c r="C81" s="55">
        <f>C82+C83+C85</f>
        <v>203727.1</v>
      </c>
      <c r="D81" s="55">
        <f>D82+D83+D84+D85</f>
        <v>105626.22997999999</v>
      </c>
      <c r="E81" s="56">
        <f t="shared" si="0"/>
        <v>51.84692168101347</v>
      </c>
    </row>
    <row r="82" spans="1:5" ht="73.5" customHeight="1" x14ac:dyDescent="0.25">
      <c r="A82" s="57" t="s">
        <v>347</v>
      </c>
      <c r="B82" s="58" t="s">
        <v>279</v>
      </c>
      <c r="C82" s="59">
        <v>159675.1</v>
      </c>
      <c r="D82" s="59">
        <v>79837.549979999996</v>
      </c>
      <c r="E82" s="60">
        <f t="shared" si="0"/>
        <v>49.999999987474567</v>
      </c>
    </row>
    <row r="83" spans="1:5" ht="60" customHeight="1" x14ac:dyDescent="0.25">
      <c r="A83" s="57" t="s">
        <v>348</v>
      </c>
      <c r="B83" s="58" t="s">
        <v>281</v>
      </c>
      <c r="C83" s="59">
        <v>44052</v>
      </c>
      <c r="D83" s="59">
        <v>22026</v>
      </c>
      <c r="E83" s="60">
        <f t="shared" si="0"/>
        <v>50</v>
      </c>
    </row>
    <row r="84" spans="1:5" ht="26.45" hidden="1" customHeight="1" x14ac:dyDescent="0.25">
      <c r="A84" s="57" t="s">
        <v>338</v>
      </c>
      <c r="B84" s="58" t="s">
        <v>339</v>
      </c>
      <c r="C84" s="59">
        <v>0</v>
      </c>
      <c r="D84" s="59">
        <v>0</v>
      </c>
      <c r="E84" s="60" t="e">
        <f t="shared" ref="E84" si="16">D84/C84*100</f>
        <v>#DIV/0!</v>
      </c>
    </row>
    <row r="85" spans="1:5" ht="36" customHeight="1" x14ac:dyDescent="0.25">
      <c r="A85" s="57" t="s">
        <v>341</v>
      </c>
      <c r="B85" s="58" t="s">
        <v>340</v>
      </c>
      <c r="C85" s="59">
        <v>0</v>
      </c>
      <c r="D85" s="59">
        <v>3762.68</v>
      </c>
      <c r="E85" s="60" t="e">
        <f t="shared" ref="E85" si="17">D85/C85*100</f>
        <v>#DIV/0!</v>
      </c>
    </row>
    <row r="86" spans="1:5" ht="65.45" customHeight="1" x14ac:dyDescent="0.25">
      <c r="A86" s="53" t="s">
        <v>130</v>
      </c>
      <c r="B86" s="54" t="s">
        <v>282</v>
      </c>
      <c r="C86" s="55">
        <f>C88+C93+C94+C89+C87+C90+C91+C92</f>
        <v>191208.48642999999</v>
      </c>
      <c r="D86" s="55">
        <f>D88+D93+D94+D89+D87+D90+D91+D92+D95</f>
        <v>130000.55785000001</v>
      </c>
      <c r="E86" s="56">
        <f t="shared" si="0"/>
        <v>67.988905867727922</v>
      </c>
    </row>
    <row r="87" spans="1:5" ht="29.25" hidden="1" customHeight="1" x14ac:dyDescent="0.25">
      <c r="A87" s="57" t="s">
        <v>261</v>
      </c>
      <c r="B87" s="58" t="s">
        <v>262</v>
      </c>
      <c r="C87" s="59"/>
      <c r="D87" s="59"/>
      <c r="E87" s="60" t="e">
        <f t="shared" ref="E87:E122" si="18">D87/C87*100</f>
        <v>#DIV/0!</v>
      </c>
    </row>
    <row r="88" spans="1:5" ht="97.15" hidden="1" customHeight="1" x14ac:dyDescent="0.25">
      <c r="A88" s="57" t="s">
        <v>352</v>
      </c>
      <c r="B88" s="58" t="s">
        <v>351</v>
      </c>
      <c r="C88" s="59">
        <v>0</v>
      </c>
      <c r="D88" s="59">
        <v>0</v>
      </c>
      <c r="E88" s="60" t="e">
        <f t="shared" si="18"/>
        <v>#DIV/0!</v>
      </c>
    </row>
    <row r="89" spans="1:5" ht="112.5" customHeight="1" x14ac:dyDescent="0.25">
      <c r="A89" s="57" t="s">
        <v>350</v>
      </c>
      <c r="B89" s="58" t="s">
        <v>349</v>
      </c>
      <c r="C89" s="59">
        <v>6580.1</v>
      </c>
      <c r="D89" s="59">
        <v>3580.1</v>
      </c>
      <c r="E89" s="60">
        <f t="shared" si="18"/>
        <v>54.407987720551354</v>
      </c>
    </row>
    <row r="90" spans="1:5" ht="102" customHeight="1" x14ac:dyDescent="0.25">
      <c r="A90" s="57" t="s">
        <v>321</v>
      </c>
      <c r="B90" s="58" t="s">
        <v>320</v>
      </c>
      <c r="C90" s="59">
        <v>739.47946000000002</v>
      </c>
      <c r="D90" s="59">
        <v>739.47946000000002</v>
      </c>
      <c r="E90" s="60">
        <f t="shared" si="18"/>
        <v>100</v>
      </c>
    </row>
    <row r="91" spans="1:5" ht="48.75" customHeight="1" x14ac:dyDescent="0.25">
      <c r="A91" s="57" t="s">
        <v>323</v>
      </c>
      <c r="B91" s="58" t="s">
        <v>322</v>
      </c>
      <c r="C91" s="59">
        <v>0</v>
      </c>
      <c r="D91" s="59">
        <v>473.30966000000001</v>
      </c>
      <c r="E91" s="60" t="e">
        <f t="shared" ref="E91" si="19">D91/C91*100</f>
        <v>#DIV/0!</v>
      </c>
    </row>
    <row r="92" spans="1:5" ht="42" customHeight="1" x14ac:dyDescent="0.25">
      <c r="A92" s="57" t="s">
        <v>325</v>
      </c>
      <c r="B92" s="58" t="s">
        <v>324</v>
      </c>
      <c r="C92" s="59">
        <v>88.77</v>
      </c>
      <c r="D92" s="59">
        <v>88.77</v>
      </c>
      <c r="E92" s="60">
        <f t="shared" ref="E92" si="20">D92/C92*100</f>
        <v>100</v>
      </c>
    </row>
    <row r="93" spans="1:5" ht="0.75" customHeight="1" x14ac:dyDescent="0.25">
      <c r="A93" s="57" t="s">
        <v>180</v>
      </c>
      <c r="B93" s="58" t="s">
        <v>283</v>
      </c>
      <c r="C93" s="59">
        <v>0</v>
      </c>
      <c r="D93" s="59">
        <v>0</v>
      </c>
      <c r="E93" s="60" t="e">
        <f t="shared" si="18"/>
        <v>#DIV/0!</v>
      </c>
    </row>
    <row r="94" spans="1:5" ht="33" customHeight="1" x14ac:dyDescent="0.25">
      <c r="A94" s="57" t="s">
        <v>131</v>
      </c>
      <c r="B94" s="58" t="s">
        <v>284</v>
      </c>
      <c r="C94" s="63">
        <v>183800.13696999999</v>
      </c>
      <c r="D94" s="59">
        <v>115118.89873</v>
      </c>
      <c r="E94" s="60">
        <f t="shared" si="18"/>
        <v>62.632651219835488</v>
      </c>
    </row>
    <row r="95" spans="1:5" ht="46.9" customHeight="1" x14ac:dyDescent="0.25">
      <c r="A95" s="57" t="s">
        <v>370</v>
      </c>
      <c r="B95" s="58" t="s">
        <v>369</v>
      </c>
      <c r="C95" s="59"/>
      <c r="D95" s="59">
        <v>10000</v>
      </c>
      <c r="E95" s="60" t="e">
        <f t="shared" si="18"/>
        <v>#DIV/0!</v>
      </c>
    </row>
    <row r="96" spans="1:5" ht="52.5" customHeight="1" x14ac:dyDescent="0.25">
      <c r="A96" s="53" t="s">
        <v>132</v>
      </c>
      <c r="B96" s="54" t="s">
        <v>285</v>
      </c>
      <c r="C96" s="55">
        <f>C101+C102+C105+C106+C107+C104+C103</f>
        <v>404170.67790000001</v>
      </c>
      <c r="D96" s="55">
        <f>D101+D102+D105+D106+D107+D104</f>
        <v>236022.82223000002</v>
      </c>
      <c r="E96" s="56">
        <f t="shared" si="18"/>
        <v>58.396819743662064</v>
      </c>
    </row>
    <row r="97" spans="1:5" ht="42.75" hidden="1" customHeight="1" x14ac:dyDescent="0.25">
      <c r="A97" s="57" t="s">
        <v>135</v>
      </c>
      <c r="B97" s="58" t="s">
        <v>136</v>
      </c>
      <c r="C97" s="59"/>
      <c r="D97" s="59"/>
      <c r="E97" s="60" t="e">
        <f t="shared" si="18"/>
        <v>#DIV/0!</v>
      </c>
    </row>
    <row r="98" spans="1:5" ht="42.75" hidden="1" customHeight="1" x14ac:dyDescent="0.25">
      <c r="A98" s="57" t="s">
        <v>137</v>
      </c>
      <c r="B98" s="58" t="s">
        <v>138</v>
      </c>
      <c r="C98" s="59"/>
      <c r="D98" s="59"/>
      <c r="E98" s="60" t="e">
        <f t="shared" si="18"/>
        <v>#DIV/0!</v>
      </c>
    </row>
    <row r="99" spans="1:5" ht="35.25" hidden="1" customHeight="1" x14ac:dyDescent="0.25">
      <c r="A99" s="57" t="s">
        <v>139</v>
      </c>
      <c r="B99" s="58" t="s">
        <v>320</v>
      </c>
      <c r="C99" s="59"/>
      <c r="D99" s="59"/>
      <c r="E99" s="60" t="e">
        <f t="shared" si="18"/>
        <v>#DIV/0!</v>
      </c>
    </row>
    <row r="100" spans="1:5" ht="36" hidden="1" customHeight="1" x14ac:dyDescent="0.25">
      <c r="A100" s="57" t="s">
        <v>140</v>
      </c>
      <c r="B100" s="58" t="s">
        <v>141</v>
      </c>
      <c r="C100" s="59">
        <v>614</v>
      </c>
      <c r="D100" s="59">
        <v>160</v>
      </c>
      <c r="E100" s="60">
        <f t="shared" si="18"/>
        <v>26.058631921824105</v>
      </c>
    </row>
    <row r="101" spans="1:5" ht="81" customHeight="1" x14ac:dyDescent="0.25">
      <c r="A101" s="57" t="s">
        <v>143</v>
      </c>
      <c r="B101" s="58" t="s">
        <v>286</v>
      </c>
      <c r="C101" s="59">
        <v>34060.365899999997</v>
      </c>
      <c r="D101" s="59">
        <v>13638.475179999999</v>
      </c>
      <c r="E101" s="60">
        <f t="shared" si="18"/>
        <v>40.042068896271019</v>
      </c>
    </row>
    <row r="102" spans="1:5" ht="102.6" customHeight="1" x14ac:dyDescent="0.25">
      <c r="A102" s="57" t="s">
        <v>275</v>
      </c>
      <c r="B102" s="58" t="s">
        <v>287</v>
      </c>
      <c r="C102" s="59">
        <v>4754.3</v>
      </c>
      <c r="D102" s="59">
        <v>2250</v>
      </c>
      <c r="E102" s="60">
        <f t="shared" si="18"/>
        <v>47.325578949582479</v>
      </c>
    </row>
    <row r="103" spans="1:5" ht="51.6" hidden="1" customHeight="1" x14ac:dyDescent="0.25">
      <c r="A103" s="57" t="s">
        <v>314</v>
      </c>
      <c r="B103" s="58" t="s">
        <v>315</v>
      </c>
      <c r="C103" s="59">
        <v>0</v>
      </c>
      <c r="D103" s="59">
        <v>0</v>
      </c>
      <c r="E103" s="60" t="e">
        <f t="shared" ref="E103:E106" si="21">D103/C103*100</f>
        <v>#DIV/0!</v>
      </c>
    </row>
    <row r="104" spans="1:5" ht="100.5" customHeight="1" x14ac:dyDescent="0.25">
      <c r="A104" s="57" t="s">
        <v>275</v>
      </c>
      <c r="B104" s="58" t="s">
        <v>288</v>
      </c>
      <c r="C104" s="59">
        <v>199.21199999999999</v>
      </c>
      <c r="D104" s="59">
        <v>134.34705</v>
      </c>
      <c r="E104" s="60">
        <f t="shared" ref="E104" si="22">D104/C104*100</f>
        <v>67.439235588217585</v>
      </c>
    </row>
    <row r="105" spans="1:5" ht="82.5" hidden="1" customHeight="1" x14ac:dyDescent="0.25">
      <c r="A105" s="57" t="s">
        <v>134</v>
      </c>
      <c r="B105" s="58" t="s">
        <v>289</v>
      </c>
      <c r="C105" s="59"/>
      <c r="D105" s="59">
        <v>0</v>
      </c>
      <c r="E105" s="60" t="e">
        <f t="shared" si="21"/>
        <v>#DIV/0!</v>
      </c>
    </row>
    <row r="106" spans="1:5" ht="62.25" hidden="1" customHeight="1" x14ac:dyDescent="0.25">
      <c r="A106" s="57" t="s">
        <v>133</v>
      </c>
      <c r="B106" s="58" t="s">
        <v>290</v>
      </c>
      <c r="C106" s="59"/>
      <c r="D106" s="59">
        <v>0</v>
      </c>
      <c r="E106" s="60" t="e">
        <f t="shared" si="21"/>
        <v>#DIV/0!</v>
      </c>
    </row>
    <row r="107" spans="1:5" ht="24" customHeight="1" x14ac:dyDescent="0.25">
      <c r="A107" s="57" t="s">
        <v>144</v>
      </c>
      <c r="B107" s="58" t="s">
        <v>291</v>
      </c>
      <c r="C107" s="59">
        <f>C108</f>
        <v>365156.8</v>
      </c>
      <c r="D107" s="59">
        <f>D108</f>
        <v>220000</v>
      </c>
      <c r="E107" s="60">
        <f t="shared" si="18"/>
        <v>60.248090683235255</v>
      </c>
    </row>
    <row r="108" spans="1:5" ht="38.25" customHeight="1" x14ac:dyDescent="0.25">
      <c r="A108" s="57" t="s">
        <v>145</v>
      </c>
      <c r="B108" s="58" t="s">
        <v>292</v>
      </c>
      <c r="C108" s="59">
        <v>365156.8</v>
      </c>
      <c r="D108" s="59">
        <v>220000</v>
      </c>
      <c r="E108" s="60">
        <f t="shared" si="18"/>
        <v>60.248090683235255</v>
      </c>
    </row>
    <row r="109" spans="1:5" ht="37.5" customHeight="1" x14ac:dyDescent="0.25">
      <c r="A109" s="53" t="s">
        <v>146</v>
      </c>
      <c r="B109" s="54" t="s">
        <v>293</v>
      </c>
      <c r="C109" s="55">
        <f>C110+C114+C111+C113+C112+C115+C117</f>
        <v>23538.945</v>
      </c>
      <c r="D109" s="55">
        <f>D110+D114+D111+D113+D112+D115+D117+D118</f>
        <v>20402.702000000001</v>
      </c>
      <c r="E109" s="56">
        <f t="shared" si="18"/>
        <v>86.676365487068352</v>
      </c>
    </row>
    <row r="110" spans="1:5" ht="132.75" customHeight="1" x14ac:dyDescent="0.25">
      <c r="A110" s="57" t="s">
        <v>179</v>
      </c>
      <c r="B110" s="58" t="s">
        <v>294</v>
      </c>
      <c r="C110" s="59">
        <v>3202.4450000000002</v>
      </c>
      <c r="D110" s="59">
        <v>886.31</v>
      </c>
      <c r="E110" s="60">
        <f t="shared" si="18"/>
        <v>27.676041274713537</v>
      </c>
    </row>
    <row r="111" spans="1:5" ht="90.75" hidden="1" customHeight="1" x14ac:dyDescent="0.25">
      <c r="A111" s="57" t="s">
        <v>219</v>
      </c>
      <c r="B111" s="58" t="s">
        <v>218</v>
      </c>
      <c r="C111" s="59"/>
      <c r="D111" s="59"/>
      <c r="E111" s="60" t="e">
        <f t="shared" ref="E111:E112" si="23">D111/C111*100</f>
        <v>#DIV/0!</v>
      </c>
    </row>
    <row r="112" spans="1:5" ht="111.75" hidden="1" customHeight="1" x14ac:dyDescent="0.25">
      <c r="A112" s="57" t="s">
        <v>254</v>
      </c>
      <c r="B112" s="58" t="s">
        <v>253</v>
      </c>
      <c r="C112" s="59"/>
      <c r="D112" s="59"/>
      <c r="E112" s="60" t="e">
        <f t="shared" si="23"/>
        <v>#DIV/0!</v>
      </c>
    </row>
    <row r="113" spans="1:5" ht="118.5" hidden="1" customHeight="1" x14ac:dyDescent="0.25">
      <c r="A113" s="57" t="s">
        <v>260</v>
      </c>
      <c r="B113" s="58" t="s">
        <v>259</v>
      </c>
      <c r="C113" s="59"/>
      <c r="D113" s="59"/>
      <c r="E113" s="60" t="e">
        <f t="shared" ref="E113" si="24">D113/C113*100</f>
        <v>#DIV/0!</v>
      </c>
    </row>
    <row r="114" spans="1:5" ht="49.5" hidden="1" customHeight="1" x14ac:dyDescent="0.25">
      <c r="A114" s="57" t="s">
        <v>178</v>
      </c>
      <c r="B114" s="58" t="s">
        <v>167</v>
      </c>
      <c r="C114" s="59"/>
      <c r="D114" s="59"/>
      <c r="E114" s="60" t="e">
        <f t="shared" si="18"/>
        <v>#DIV/0!</v>
      </c>
    </row>
    <row r="115" spans="1:5" ht="49.5" hidden="1" customHeight="1" x14ac:dyDescent="0.25">
      <c r="A115" s="57" t="s">
        <v>268</v>
      </c>
      <c r="B115" s="58" t="s">
        <v>269</v>
      </c>
      <c r="C115" s="59"/>
      <c r="D115" s="59"/>
      <c r="E115" s="60" t="e">
        <f t="shared" ref="E115" si="25">D115/C115*100</f>
        <v>#DIV/0!</v>
      </c>
    </row>
    <row r="116" spans="1:5" ht="3" hidden="1" customHeight="1" x14ac:dyDescent="0.25">
      <c r="A116" s="53" t="s">
        <v>175</v>
      </c>
      <c r="B116" s="54" t="s">
        <v>176</v>
      </c>
      <c r="C116" s="59">
        <f>C119</f>
        <v>0</v>
      </c>
      <c r="D116" s="59">
        <f>D119</f>
        <v>2500</v>
      </c>
      <c r="E116" s="60" t="e">
        <f t="shared" si="18"/>
        <v>#DIV/0!</v>
      </c>
    </row>
    <row r="117" spans="1:5" ht="99.75" customHeight="1" x14ac:dyDescent="0.25">
      <c r="A117" s="57" t="s">
        <v>343</v>
      </c>
      <c r="B117" s="58" t="s">
        <v>342</v>
      </c>
      <c r="C117" s="59">
        <v>20336.5</v>
      </c>
      <c r="D117" s="59">
        <v>13557.6</v>
      </c>
      <c r="E117" s="60">
        <f t="shared" ref="E117" si="26">D117/C117*100</f>
        <v>66.666338848867795</v>
      </c>
    </row>
    <row r="118" spans="1:5" ht="46.15" customHeight="1" x14ac:dyDescent="0.25">
      <c r="A118" s="57" t="s">
        <v>178</v>
      </c>
      <c r="B118" s="58" t="s">
        <v>344</v>
      </c>
      <c r="C118" s="59"/>
      <c r="D118" s="59">
        <v>5958.7920000000004</v>
      </c>
      <c r="E118" s="60" t="e">
        <f t="shared" ref="E118" si="27">D118/C118*100</f>
        <v>#DIV/0!</v>
      </c>
    </row>
    <row r="119" spans="1:5" ht="31.15" customHeight="1" x14ac:dyDescent="0.25">
      <c r="A119" s="57" t="s">
        <v>177</v>
      </c>
      <c r="B119" s="58" t="s">
        <v>296</v>
      </c>
      <c r="C119" s="59"/>
      <c r="D119" s="59">
        <v>2500</v>
      </c>
      <c r="E119" s="60" t="e">
        <f t="shared" ref="E119:E121" si="28">D119/C119*100</f>
        <v>#DIV/0!</v>
      </c>
    </row>
    <row r="120" spans="1:5" ht="66" customHeight="1" x14ac:dyDescent="0.25">
      <c r="A120" s="57" t="s">
        <v>276</v>
      </c>
      <c r="B120" s="58" t="s">
        <v>295</v>
      </c>
      <c r="C120" s="59">
        <v>0</v>
      </c>
      <c r="D120" s="59">
        <v>64.0732</v>
      </c>
      <c r="E120" s="60" t="e">
        <f t="shared" si="28"/>
        <v>#DIV/0!</v>
      </c>
    </row>
    <row r="121" spans="1:5" ht="0.6" customHeight="1" x14ac:dyDescent="0.25">
      <c r="A121" s="57" t="s">
        <v>170</v>
      </c>
      <c r="B121" s="58" t="s">
        <v>297</v>
      </c>
      <c r="C121" s="59"/>
      <c r="D121" s="59"/>
      <c r="E121" s="60" t="e">
        <f t="shared" si="28"/>
        <v>#DIV/0!</v>
      </c>
    </row>
    <row r="122" spans="1:5" ht="30.75" customHeight="1" x14ac:dyDescent="0.25">
      <c r="A122" s="49" t="s">
        <v>147</v>
      </c>
      <c r="B122" s="50" t="s">
        <v>148</v>
      </c>
      <c r="C122" s="51">
        <f>C16+C79</f>
        <v>1035169.35933</v>
      </c>
      <c r="D122" s="51">
        <f>D16+D79</f>
        <v>601475.70562999998</v>
      </c>
      <c r="E122" s="52">
        <f t="shared" si="18"/>
        <v>58.104087047098972</v>
      </c>
    </row>
    <row r="123" spans="1:5" ht="18.75" hidden="1" customHeight="1" x14ac:dyDescent="0.2">
      <c r="A123" s="14" t="s">
        <v>149</v>
      </c>
      <c r="B123" s="15" t="s">
        <v>150</v>
      </c>
      <c r="C123" s="16">
        <v>325632</v>
      </c>
      <c r="D123" s="16">
        <v>77371</v>
      </c>
      <c r="E123" s="19"/>
    </row>
    <row r="124" spans="1:5" ht="33" hidden="1" customHeight="1" x14ac:dyDescent="0.2">
      <c r="A124" s="7"/>
      <c r="B124" s="10"/>
      <c r="C124" s="13"/>
      <c r="D124" s="12"/>
      <c r="E124" s="19"/>
    </row>
    <row r="125" spans="1:5" ht="15" x14ac:dyDescent="0.2">
      <c r="E125" s="19"/>
    </row>
    <row r="126" spans="1:5" ht="15" x14ac:dyDescent="0.2">
      <c r="C126" s="21"/>
      <c r="D126" s="21"/>
      <c r="E126" s="19"/>
    </row>
    <row r="127" spans="1:5" ht="15.75" x14ac:dyDescent="0.2">
      <c r="A127" s="110"/>
      <c r="E127" s="19"/>
    </row>
    <row r="128" spans="1:5" ht="15" x14ac:dyDescent="0.2">
      <c r="E128" s="19"/>
    </row>
    <row r="129" spans="5:5" ht="15" x14ac:dyDescent="0.2">
      <c r="E129" s="19"/>
    </row>
    <row r="130" spans="5:5" ht="15" x14ac:dyDescent="0.2">
      <c r="E130" s="19"/>
    </row>
    <row r="131" spans="5:5" ht="15" x14ac:dyDescent="0.2">
      <c r="E131" s="19"/>
    </row>
    <row r="132" spans="5:5" ht="15" x14ac:dyDescent="0.2">
      <c r="E132" s="19"/>
    </row>
    <row r="133" spans="5:5" ht="15" x14ac:dyDescent="0.2">
      <c r="E133" s="19"/>
    </row>
  </sheetData>
  <mergeCells count="7">
    <mergeCell ref="C2:E2"/>
    <mergeCell ref="A13:A14"/>
    <mergeCell ref="B13:B14"/>
    <mergeCell ref="A6:E6"/>
    <mergeCell ref="A7:E7"/>
    <mergeCell ref="A8:E8"/>
    <mergeCell ref="A10:E10"/>
  </mergeCells>
  <phoneticPr fontId="2" type="noConversion"/>
  <pageMargins left="0.78740157480314965" right="0.39370078740157483" top="0.23" bottom="0.27559055118110237" header="0.15748031496062992" footer="0.19685039370078741"/>
  <pageSetup paperSize="9" scale="62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D53" sqref="D53"/>
    </sheetView>
  </sheetViews>
  <sheetFormatPr defaultRowHeight="12.75" x14ac:dyDescent="0.2"/>
  <cols>
    <col min="1" max="1" width="45.42578125" customWidth="1"/>
    <col min="2" max="2" width="28.85546875" customWidth="1"/>
    <col min="3" max="3" width="21.7109375" customWidth="1"/>
    <col min="4" max="4" width="19.42578125" customWidth="1"/>
    <col min="5" max="5" width="17.85546875" customWidth="1"/>
    <col min="6" max="6" width="19.42578125" customWidth="1"/>
  </cols>
  <sheetData>
    <row r="1" spans="1:6" ht="15" x14ac:dyDescent="0.2">
      <c r="A1" s="18"/>
      <c r="B1" s="19"/>
      <c r="C1" s="19"/>
      <c r="D1" s="19"/>
    </row>
    <row r="2" spans="1:6" ht="24" customHeight="1" x14ac:dyDescent="0.25">
      <c r="A2" s="116" t="s">
        <v>34</v>
      </c>
      <c r="B2" s="116"/>
      <c r="C2" s="116"/>
      <c r="D2" s="116"/>
      <c r="E2" s="116"/>
    </row>
    <row r="3" spans="1:6" ht="16.5" thickBot="1" x14ac:dyDescent="0.3">
      <c r="A3" s="35"/>
      <c r="B3" s="35"/>
      <c r="C3" s="37"/>
      <c r="D3" s="94" t="s">
        <v>142</v>
      </c>
      <c r="E3" s="33"/>
    </row>
    <row r="4" spans="1:6" s="2" customFormat="1" ht="85.5" customHeight="1" x14ac:dyDescent="0.2">
      <c r="A4" s="67" t="s">
        <v>158</v>
      </c>
      <c r="B4" s="68" t="s">
        <v>80</v>
      </c>
      <c r="C4" s="69" t="s">
        <v>33</v>
      </c>
      <c r="D4" s="69" t="s">
        <v>77</v>
      </c>
      <c r="E4" s="70" t="s">
        <v>31</v>
      </c>
    </row>
    <row r="5" spans="1:6" s="2" customFormat="1" ht="16.5" thickBot="1" x14ac:dyDescent="0.3">
      <c r="A5" s="95">
        <v>1</v>
      </c>
      <c r="B5" s="96" t="s">
        <v>79</v>
      </c>
      <c r="C5" s="97">
        <v>3</v>
      </c>
      <c r="D5" s="98">
        <v>4</v>
      </c>
      <c r="E5" s="99">
        <v>5</v>
      </c>
    </row>
    <row r="6" spans="1:6" s="2" customFormat="1" ht="15" customHeight="1" x14ac:dyDescent="0.25">
      <c r="A6" s="71" t="s">
        <v>151</v>
      </c>
      <c r="B6" s="72" t="s">
        <v>152</v>
      </c>
      <c r="C6" s="73">
        <f>SUM(C7:C13)</f>
        <v>103281.77492</v>
      </c>
      <c r="D6" s="73">
        <f>SUM(D7:D13)</f>
        <v>50954.809440000005</v>
      </c>
      <c r="E6" s="52">
        <f t="shared" ref="E6:E13" si="0">D6/C6*100</f>
        <v>49.335722085981374</v>
      </c>
      <c r="F6" s="20"/>
    </row>
    <row r="7" spans="1:6" s="2" customFormat="1" ht="51" customHeight="1" x14ac:dyDescent="0.25">
      <c r="A7" s="74" t="s">
        <v>353</v>
      </c>
      <c r="B7" s="58" t="s">
        <v>153</v>
      </c>
      <c r="C7" s="59">
        <v>3351.8915999999999</v>
      </c>
      <c r="D7" s="59">
        <v>1599.38563</v>
      </c>
      <c r="E7" s="60">
        <f t="shared" si="0"/>
        <v>47.715911516947621</v>
      </c>
    </row>
    <row r="8" spans="1:6" s="2" customFormat="1" ht="65.25" customHeight="1" x14ac:dyDescent="0.25">
      <c r="A8" s="74" t="s">
        <v>154</v>
      </c>
      <c r="B8" s="58" t="s">
        <v>155</v>
      </c>
      <c r="C8" s="59">
        <v>500</v>
      </c>
      <c r="D8" s="59">
        <v>470.41395999999997</v>
      </c>
      <c r="E8" s="60">
        <f t="shared" si="0"/>
        <v>94.082791999999998</v>
      </c>
      <c r="F8" s="9"/>
    </row>
    <row r="9" spans="1:6" s="2" customFormat="1" ht="78.75" x14ac:dyDescent="0.25">
      <c r="A9" s="74" t="s">
        <v>156</v>
      </c>
      <c r="B9" s="58" t="s">
        <v>157</v>
      </c>
      <c r="C9" s="59">
        <v>53209.85828</v>
      </c>
      <c r="D9" s="59">
        <v>33475.666640000003</v>
      </c>
      <c r="E9" s="60">
        <f t="shared" si="0"/>
        <v>62.912527343795823</v>
      </c>
      <c r="F9" s="27"/>
    </row>
    <row r="10" spans="1:6" s="2" customFormat="1" ht="44.45" customHeight="1" x14ac:dyDescent="0.25">
      <c r="A10" s="74" t="s">
        <v>174</v>
      </c>
      <c r="B10" s="58" t="s">
        <v>173</v>
      </c>
      <c r="C10" s="59">
        <v>20548.615000000002</v>
      </c>
      <c r="D10" s="59">
        <v>9249.9984899999999</v>
      </c>
      <c r="E10" s="60">
        <f t="shared" si="0"/>
        <v>45.015191972792323</v>
      </c>
      <c r="F10" s="9"/>
    </row>
    <row r="11" spans="1:6" s="2" customFormat="1" ht="33" hidden="1" customHeight="1" x14ac:dyDescent="0.25">
      <c r="A11" s="74" t="s">
        <v>242</v>
      </c>
      <c r="B11" s="58" t="s">
        <v>243</v>
      </c>
      <c r="C11" s="59">
        <v>0</v>
      </c>
      <c r="D11" s="59">
        <v>0</v>
      </c>
      <c r="E11" s="60" t="e">
        <f t="shared" ref="E11" si="1">D11/C11*100</f>
        <v>#DIV/0!</v>
      </c>
      <c r="F11" s="9"/>
    </row>
    <row r="12" spans="1:6" s="2" customFormat="1" ht="22.5" customHeight="1" x14ac:dyDescent="0.25">
      <c r="A12" s="74" t="s">
        <v>161</v>
      </c>
      <c r="B12" s="58" t="s">
        <v>160</v>
      </c>
      <c r="C12" s="59">
        <v>69.376999999999995</v>
      </c>
      <c r="D12" s="59">
        <v>0</v>
      </c>
      <c r="E12" s="60">
        <f t="shared" si="0"/>
        <v>0</v>
      </c>
    </row>
    <row r="13" spans="1:6" s="2" customFormat="1" ht="24" customHeight="1" thickBot="1" x14ac:dyDescent="0.3">
      <c r="A13" s="75" t="s">
        <v>30</v>
      </c>
      <c r="B13" s="76" t="s">
        <v>198</v>
      </c>
      <c r="C13" s="77">
        <v>25602.033039999998</v>
      </c>
      <c r="D13" s="77">
        <v>6159.3447200000001</v>
      </c>
      <c r="E13" s="60">
        <f t="shared" si="0"/>
        <v>24.0580297290328</v>
      </c>
    </row>
    <row r="14" spans="1:6" s="2" customFormat="1" ht="0.75" hidden="1" customHeight="1" thickBot="1" x14ac:dyDescent="0.3">
      <c r="A14" s="71" t="s">
        <v>200</v>
      </c>
      <c r="B14" s="72" t="s">
        <v>199</v>
      </c>
      <c r="C14" s="73">
        <f>C15</f>
        <v>0</v>
      </c>
      <c r="D14" s="73">
        <f>D15</f>
        <v>0</v>
      </c>
      <c r="E14" s="52" t="e">
        <f t="shared" ref="E14:E19" si="2">D14/C14*100</f>
        <v>#DIV/0!</v>
      </c>
    </row>
    <row r="15" spans="1:6" s="2" customFormat="1" ht="32.25" hidden="1" customHeight="1" thickBot="1" x14ac:dyDescent="0.3">
      <c r="A15" s="78" t="s">
        <v>201</v>
      </c>
      <c r="B15" s="79" t="s">
        <v>202</v>
      </c>
      <c r="C15" s="80"/>
      <c r="D15" s="80">
        <v>0</v>
      </c>
      <c r="E15" s="60" t="e">
        <f t="shared" si="2"/>
        <v>#DIV/0!</v>
      </c>
    </row>
    <row r="16" spans="1:6" s="2" customFormat="1" ht="32.25" customHeight="1" x14ac:dyDescent="0.25">
      <c r="A16" s="71" t="s">
        <v>0</v>
      </c>
      <c r="B16" s="72" t="s">
        <v>1</v>
      </c>
      <c r="C16" s="73">
        <f>SUM(C17:C18)</f>
        <v>595</v>
      </c>
      <c r="D16" s="73">
        <f>SUM(D18)</f>
        <v>70.477500000000006</v>
      </c>
      <c r="E16" s="52">
        <f t="shared" si="2"/>
        <v>11.844957983193279</v>
      </c>
    </row>
    <row r="17" spans="1:6" s="2" customFormat="1" ht="48" hidden="1" customHeight="1" x14ac:dyDescent="0.25">
      <c r="A17" s="81" t="s">
        <v>317</v>
      </c>
      <c r="B17" s="58" t="s">
        <v>316</v>
      </c>
      <c r="C17" s="59">
        <v>0</v>
      </c>
      <c r="D17" s="59">
        <v>0</v>
      </c>
      <c r="E17" s="60" t="e">
        <f t="shared" ref="E17" si="3">D17/C17*100</f>
        <v>#DIV/0!</v>
      </c>
    </row>
    <row r="18" spans="1:6" s="2" customFormat="1" ht="22.5" customHeight="1" x14ac:dyDescent="0.25">
      <c r="A18" s="81" t="s">
        <v>327</v>
      </c>
      <c r="B18" s="58" t="s">
        <v>326</v>
      </c>
      <c r="C18" s="59">
        <v>595</v>
      </c>
      <c r="D18" s="59">
        <v>70.477500000000006</v>
      </c>
      <c r="E18" s="60">
        <f t="shared" ref="E18" si="4">D18/C18*100</f>
        <v>11.844957983193279</v>
      </c>
    </row>
    <row r="19" spans="1:6" s="2" customFormat="1" ht="15.75" x14ac:dyDescent="0.25">
      <c r="A19" s="82" t="s">
        <v>2</v>
      </c>
      <c r="B19" s="83" t="s">
        <v>3</v>
      </c>
      <c r="C19" s="84">
        <f>SUM(C20:C24)</f>
        <v>99409.88072999999</v>
      </c>
      <c r="D19" s="84">
        <f>SUM(D20:D24)</f>
        <v>53761.007110000006</v>
      </c>
      <c r="E19" s="52">
        <f t="shared" si="2"/>
        <v>54.080144463724288</v>
      </c>
      <c r="F19" s="20"/>
    </row>
    <row r="20" spans="1:6" s="2" customFormat="1" ht="16.5" customHeight="1" x14ac:dyDescent="0.25">
      <c r="A20" s="74" t="s">
        <v>203</v>
      </c>
      <c r="B20" s="58" t="s">
        <v>4</v>
      </c>
      <c r="C20" s="59">
        <v>435.5</v>
      </c>
      <c r="D20" s="59">
        <v>220.5</v>
      </c>
      <c r="E20" s="60">
        <f t="shared" ref="E20:E27" si="5">D20/C20*100</f>
        <v>50.631458094144662</v>
      </c>
    </row>
    <row r="21" spans="1:6" s="2" customFormat="1" ht="16.5" customHeight="1" x14ac:dyDescent="0.25">
      <c r="A21" s="74" t="s">
        <v>5</v>
      </c>
      <c r="B21" s="58" t="s">
        <v>6</v>
      </c>
      <c r="C21" s="59">
        <v>35965.969369999999</v>
      </c>
      <c r="D21" s="59">
        <v>14807.13437</v>
      </c>
      <c r="E21" s="60">
        <f t="shared" si="5"/>
        <v>41.169846467007652</v>
      </c>
    </row>
    <row r="22" spans="1:6" s="2" customFormat="1" ht="17.25" customHeight="1" thickBot="1" x14ac:dyDescent="0.3">
      <c r="A22" s="75" t="s">
        <v>7</v>
      </c>
      <c r="B22" s="76" t="s">
        <v>8</v>
      </c>
      <c r="C22" s="77">
        <v>56170.623760000002</v>
      </c>
      <c r="D22" s="77">
        <v>33676.829949999999</v>
      </c>
      <c r="E22" s="60">
        <f t="shared" si="5"/>
        <v>59.95452372736834</v>
      </c>
    </row>
    <row r="23" spans="1:6" s="2" customFormat="1" ht="17.25" customHeight="1" thickBot="1" x14ac:dyDescent="0.3">
      <c r="A23" s="85" t="s">
        <v>299</v>
      </c>
      <c r="B23" s="76" t="s">
        <v>298</v>
      </c>
      <c r="C23" s="86">
        <v>550.02670000000001</v>
      </c>
      <c r="D23" s="86">
        <v>284.30547999999999</v>
      </c>
      <c r="E23" s="60">
        <f t="shared" ref="E23" si="6">D23/C23*100</f>
        <v>51.689396169313227</v>
      </c>
    </row>
    <row r="24" spans="1:6" s="2" customFormat="1" ht="30.75" customHeight="1" thickBot="1" x14ac:dyDescent="0.3">
      <c r="A24" s="85" t="s">
        <v>168</v>
      </c>
      <c r="B24" s="76" t="s">
        <v>169</v>
      </c>
      <c r="C24" s="86">
        <v>6287.7609000000002</v>
      </c>
      <c r="D24" s="86">
        <v>4772.2373100000004</v>
      </c>
      <c r="E24" s="60">
        <f t="shared" si="5"/>
        <v>75.897245233991001</v>
      </c>
    </row>
    <row r="25" spans="1:6" s="2" customFormat="1" ht="18.75" customHeight="1" x14ac:dyDescent="0.25">
      <c r="A25" s="82" t="s">
        <v>9</v>
      </c>
      <c r="B25" s="83" t="s">
        <v>10</v>
      </c>
      <c r="C25" s="84">
        <f>SUM(C26:C29)</f>
        <v>26330.23488</v>
      </c>
      <c r="D25" s="84">
        <f>SUM(D26:D29)</f>
        <v>12243.870989999999</v>
      </c>
      <c r="E25" s="52">
        <f t="shared" si="5"/>
        <v>46.501184079068878</v>
      </c>
      <c r="F25" s="20"/>
    </row>
    <row r="26" spans="1:6" s="2" customFormat="1" ht="18.75" customHeight="1" x14ac:dyDescent="0.25">
      <c r="A26" s="87" t="s">
        <v>241</v>
      </c>
      <c r="B26" s="58" t="s">
        <v>240</v>
      </c>
      <c r="C26" s="88">
        <v>2845.5</v>
      </c>
      <c r="D26" s="88">
        <v>1491.22155</v>
      </c>
      <c r="E26" s="60">
        <f t="shared" si="5"/>
        <v>52.406309963099631</v>
      </c>
      <c r="F26" s="20"/>
    </row>
    <row r="27" spans="1:6" s="2" customFormat="1" ht="15.75" x14ac:dyDescent="0.25">
      <c r="A27" s="74" t="s">
        <v>11</v>
      </c>
      <c r="B27" s="58" t="s">
        <v>12</v>
      </c>
      <c r="C27" s="59">
        <v>3836.1597400000001</v>
      </c>
      <c r="D27" s="59">
        <v>2266.6112899999998</v>
      </c>
      <c r="E27" s="60">
        <f t="shared" si="5"/>
        <v>59.085425102761747</v>
      </c>
    </row>
    <row r="28" spans="1:6" s="2" customFormat="1" ht="18.75" customHeight="1" x14ac:dyDescent="0.25">
      <c r="A28" s="74" t="s">
        <v>204</v>
      </c>
      <c r="B28" s="58" t="s">
        <v>205</v>
      </c>
      <c r="C28" s="59">
        <v>13498.575140000001</v>
      </c>
      <c r="D28" s="59">
        <v>5112.3207499999999</v>
      </c>
      <c r="E28" s="60">
        <f t="shared" ref="E28" si="7">D28/C28*100</f>
        <v>37.873039909603371</v>
      </c>
    </row>
    <row r="29" spans="1:6" s="2" customFormat="1" ht="32.25" thickBot="1" x14ac:dyDescent="0.3">
      <c r="A29" s="75" t="s">
        <v>13</v>
      </c>
      <c r="B29" s="76" t="s">
        <v>14</v>
      </c>
      <c r="C29" s="77">
        <v>6150</v>
      </c>
      <c r="D29" s="77">
        <v>3373.7174</v>
      </c>
      <c r="E29" s="60">
        <f t="shared" ref="E29:E55" si="8">D29/C29*100</f>
        <v>54.857193495934965</v>
      </c>
    </row>
    <row r="30" spans="1:6" s="2" customFormat="1" ht="15.75" x14ac:dyDescent="0.25">
      <c r="A30" s="82" t="s">
        <v>15</v>
      </c>
      <c r="B30" s="83" t="s">
        <v>16</v>
      </c>
      <c r="C30" s="84">
        <f>SUM(C31:C35)</f>
        <v>639581.32235999987</v>
      </c>
      <c r="D30" s="84">
        <f>SUM(D31:D35)</f>
        <v>362369.87550999998</v>
      </c>
      <c r="E30" s="52">
        <f t="shared" si="8"/>
        <v>56.657357374490921</v>
      </c>
      <c r="F30" s="20"/>
    </row>
    <row r="31" spans="1:6" s="2" customFormat="1" ht="17.25" customHeight="1" x14ac:dyDescent="0.25">
      <c r="A31" s="74" t="s">
        <v>17</v>
      </c>
      <c r="B31" s="58" t="s">
        <v>18</v>
      </c>
      <c r="C31" s="59">
        <v>128771.02746</v>
      </c>
      <c r="D31" s="59">
        <v>76584.911330000003</v>
      </c>
      <c r="E31" s="60">
        <f t="shared" si="8"/>
        <v>59.473713024297716</v>
      </c>
    </row>
    <row r="32" spans="1:6" s="2" customFormat="1" ht="18.75" customHeight="1" x14ac:dyDescent="0.25">
      <c r="A32" s="74" t="s">
        <v>19</v>
      </c>
      <c r="B32" s="58" t="s">
        <v>20</v>
      </c>
      <c r="C32" s="59">
        <v>425160.47830999998</v>
      </c>
      <c r="D32" s="59">
        <v>238104.45506000001</v>
      </c>
      <c r="E32" s="60">
        <f t="shared" si="8"/>
        <v>56.003430988331282</v>
      </c>
    </row>
    <row r="33" spans="1:6" s="2" customFormat="1" ht="18.75" customHeight="1" x14ac:dyDescent="0.25">
      <c r="A33" s="74" t="s">
        <v>265</v>
      </c>
      <c r="B33" s="58" t="s">
        <v>266</v>
      </c>
      <c r="C33" s="59">
        <v>52369.230750000002</v>
      </c>
      <c r="D33" s="59">
        <v>32609.38982</v>
      </c>
      <c r="E33" s="60">
        <f t="shared" ref="E33" si="9">D33/C33*100</f>
        <v>62.268223827213653</v>
      </c>
    </row>
    <row r="34" spans="1:6" s="2" customFormat="1" ht="31.5" x14ac:dyDescent="0.25">
      <c r="A34" s="74" t="s">
        <v>21</v>
      </c>
      <c r="B34" s="58" t="s">
        <v>22</v>
      </c>
      <c r="C34" s="59">
        <v>1492.5</v>
      </c>
      <c r="D34" s="59">
        <v>1086.4735499999999</v>
      </c>
      <c r="E34" s="60">
        <f t="shared" si="8"/>
        <v>72.795547738693472</v>
      </c>
    </row>
    <row r="35" spans="1:6" s="2" customFormat="1" ht="16.5" customHeight="1" thickBot="1" x14ac:dyDescent="0.3">
      <c r="A35" s="75" t="s">
        <v>23</v>
      </c>
      <c r="B35" s="76" t="s">
        <v>24</v>
      </c>
      <c r="C35" s="77">
        <v>31788.08584</v>
      </c>
      <c r="D35" s="77">
        <v>13984.64575</v>
      </c>
      <c r="E35" s="60">
        <f t="shared" si="8"/>
        <v>43.993355939673023</v>
      </c>
    </row>
    <row r="36" spans="1:6" s="2" customFormat="1" ht="31.5" x14ac:dyDescent="0.25">
      <c r="A36" s="82" t="s">
        <v>25</v>
      </c>
      <c r="B36" s="83" t="s">
        <v>26</v>
      </c>
      <c r="C36" s="84">
        <f>C37+C38</f>
        <v>154227.86186</v>
      </c>
      <c r="D36" s="84">
        <f>SUM(D37:D38)</f>
        <v>82003.645469999989</v>
      </c>
      <c r="E36" s="52">
        <f t="shared" si="8"/>
        <v>53.170448245232507</v>
      </c>
      <c r="F36" s="20"/>
    </row>
    <row r="37" spans="1:6" s="2" customFormat="1" ht="15.75" x14ac:dyDescent="0.25">
      <c r="A37" s="74" t="s">
        <v>27</v>
      </c>
      <c r="B37" s="58" t="s">
        <v>28</v>
      </c>
      <c r="C37" s="59">
        <v>122158.82146000001</v>
      </c>
      <c r="D37" s="59">
        <v>65872.824259999994</v>
      </c>
      <c r="E37" s="60">
        <f t="shared" si="8"/>
        <v>53.923919265682798</v>
      </c>
    </row>
    <row r="38" spans="1:6" s="2" customFormat="1" ht="32.25" thickBot="1" x14ac:dyDescent="0.3">
      <c r="A38" s="74" t="s">
        <v>252</v>
      </c>
      <c r="B38" s="58" t="s">
        <v>251</v>
      </c>
      <c r="C38" s="59">
        <v>32069.040400000002</v>
      </c>
      <c r="D38" s="59">
        <v>16130.82121</v>
      </c>
      <c r="E38" s="60">
        <f t="shared" ref="E38" si="10">D38/C38*100</f>
        <v>50.300292770843249</v>
      </c>
    </row>
    <row r="39" spans="1:6" s="2" customFormat="1" ht="15.75" x14ac:dyDescent="0.25">
      <c r="A39" s="71" t="s">
        <v>206</v>
      </c>
      <c r="B39" s="72" t="s">
        <v>29</v>
      </c>
      <c r="C39" s="73">
        <f>SUM(C40:C41)</f>
        <v>75</v>
      </c>
      <c r="D39" s="73">
        <f>D40</f>
        <v>0</v>
      </c>
      <c r="E39" s="52">
        <f t="shared" si="8"/>
        <v>0</v>
      </c>
      <c r="F39" s="20"/>
    </row>
    <row r="40" spans="1:6" s="2" customFormat="1" ht="16.5" thickBot="1" x14ac:dyDescent="0.3">
      <c r="A40" s="75" t="s">
        <v>244</v>
      </c>
      <c r="B40" s="76" t="s">
        <v>245</v>
      </c>
      <c r="C40" s="77">
        <v>75</v>
      </c>
      <c r="D40" s="77">
        <v>0</v>
      </c>
      <c r="E40" s="60">
        <f t="shared" ref="E40" si="11">D40/C40*100</f>
        <v>0</v>
      </c>
      <c r="F40" s="20"/>
    </row>
    <row r="41" spans="1:6" s="2" customFormat="1" ht="16.5" hidden="1" thickBot="1" x14ac:dyDescent="0.3">
      <c r="A41" s="75" t="s">
        <v>207</v>
      </c>
      <c r="B41" s="76" t="s">
        <v>208</v>
      </c>
      <c r="C41" s="77"/>
      <c r="D41" s="77"/>
      <c r="E41" s="60"/>
    </row>
    <row r="42" spans="1:6" s="2" customFormat="1" ht="15.75" x14ac:dyDescent="0.25">
      <c r="A42" s="82" t="s">
        <v>36</v>
      </c>
      <c r="B42" s="83" t="s">
        <v>37</v>
      </c>
      <c r="C42" s="84">
        <f>SUM(C43:C45)</f>
        <v>39253.718659999999</v>
      </c>
      <c r="D42" s="84">
        <f>SUM(D43:D45)</f>
        <v>15523.25791</v>
      </c>
      <c r="E42" s="52">
        <f t="shared" si="8"/>
        <v>39.545954981886553</v>
      </c>
      <c r="F42" s="20"/>
    </row>
    <row r="43" spans="1:6" s="2" customFormat="1" ht="15.75" customHeight="1" x14ac:dyDescent="0.25">
      <c r="A43" s="74" t="s">
        <v>38</v>
      </c>
      <c r="B43" s="58" t="s">
        <v>39</v>
      </c>
      <c r="C43" s="59">
        <v>5523.6360000000004</v>
      </c>
      <c r="D43" s="59">
        <v>2301.5149999999999</v>
      </c>
      <c r="E43" s="60">
        <f t="shared" si="8"/>
        <v>41.666666666666664</v>
      </c>
    </row>
    <row r="44" spans="1:6" s="2" customFormat="1" ht="15.75" customHeight="1" x14ac:dyDescent="0.25">
      <c r="A44" s="74" t="s">
        <v>40</v>
      </c>
      <c r="B44" s="58" t="s">
        <v>41</v>
      </c>
      <c r="C44" s="59">
        <v>14318.108</v>
      </c>
      <c r="D44" s="59">
        <v>6587.3762399999996</v>
      </c>
      <c r="E44" s="60">
        <f t="shared" si="8"/>
        <v>46.007309345620243</v>
      </c>
    </row>
    <row r="45" spans="1:6" s="2" customFormat="1" ht="18" customHeight="1" x14ac:dyDescent="0.25">
      <c r="A45" s="74" t="s">
        <v>42</v>
      </c>
      <c r="B45" s="58" t="s">
        <v>43</v>
      </c>
      <c r="C45" s="59">
        <v>19411.97466</v>
      </c>
      <c r="D45" s="59">
        <v>6634.3666700000003</v>
      </c>
      <c r="E45" s="60">
        <f t="shared" si="8"/>
        <v>34.176670772554992</v>
      </c>
    </row>
    <row r="46" spans="1:6" s="2" customFormat="1" ht="25.5" customHeight="1" x14ac:dyDescent="0.25">
      <c r="A46" s="82" t="s">
        <v>250</v>
      </c>
      <c r="B46" s="83" t="s">
        <v>249</v>
      </c>
      <c r="C46" s="84">
        <f>C47</f>
        <v>1430.884</v>
      </c>
      <c r="D46" s="84">
        <f>D47</f>
        <v>982.22799999999995</v>
      </c>
      <c r="E46" s="52">
        <f t="shared" si="8"/>
        <v>68.644837736671874</v>
      </c>
    </row>
    <row r="47" spans="1:6" s="2" customFormat="1" ht="23.25" customHeight="1" x14ac:dyDescent="0.25">
      <c r="A47" s="87" t="s">
        <v>278</v>
      </c>
      <c r="B47" s="89" t="s">
        <v>277</v>
      </c>
      <c r="C47" s="88">
        <v>1430.884</v>
      </c>
      <c r="D47" s="88">
        <v>982.22799999999995</v>
      </c>
      <c r="E47" s="60">
        <f t="shared" si="8"/>
        <v>68.644837736671874</v>
      </c>
    </row>
    <row r="48" spans="1:6" s="2" customFormat="1" ht="33.75" customHeight="1" x14ac:dyDescent="0.25">
      <c r="A48" s="82" t="s">
        <v>159</v>
      </c>
      <c r="B48" s="83" t="s">
        <v>209</v>
      </c>
      <c r="C48" s="84">
        <f>C49</f>
        <v>66.319999999999993</v>
      </c>
      <c r="D48" s="84">
        <f>D49</f>
        <v>44.644399999999997</v>
      </c>
      <c r="E48" s="52">
        <f t="shared" ref="E48" si="12">D48/C48*100</f>
        <v>67.31664656212304</v>
      </c>
    </row>
    <row r="49" spans="1:6" s="2" customFormat="1" ht="38.25" customHeight="1" x14ac:dyDescent="0.25">
      <c r="A49" s="87" t="s">
        <v>211</v>
      </c>
      <c r="B49" s="89" t="s">
        <v>210</v>
      </c>
      <c r="C49" s="88">
        <v>66.319999999999993</v>
      </c>
      <c r="D49" s="88">
        <v>44.644399999999997</v>
      </c>
      <c r="E49" s="60">
        <f t="shared" ref="E49:E50" si="13">D49/C49*100</f>
        <v>67.31664656212304</v>
      </c>
    </row>
    <row r="50" spans="1:6" s="2" customFormat="1" ht="67.5" customHeight="1" x14ac:dyDescent="0.25">
      <c r="A50" s="82" t="s">
        <v>212</v>
      </c>
      <c r="B50" s="83" t="s">
        <v>213</v>
      </c>
      <c r="C50" s="84">
        <f>C51+C52</f>
        <v>51927.591999999997</v>
      </c>
      <c r="D50" s="84">
        <f>D51+D52</f>
        <v>25344.333999999999</v>
      </c>
      <c r="E50" s="52">
        <f t="shared" si="13"/>
        <v>48.80706580809678</v>
      </c>
    </row>
    <row r="51" spans="1:6" s="2" customFormat="1" ht="53.25" customHeight="1" x14ac:dyDescent="0.25">
      <c r="A51" s="87" t="s">
        <v>215</v>
      </c>
      <c r="B51" s="89" t="s">
        <v>214</v>
      </c>
      <c r="C51" s="88">
        <v>5273.7</v>
      </c>
      <c r="D51" s="88">
        <v>2805.1</v>
      </c>
      <c r="E51" s="60">
        <f t="shared" ref="E51" si="14">D51/C51*100</f>
        <v>53.19035970950187</v>
      </c>
    </row>
    <row r="52" spans="1:6" s="2" customFormat="1" ht="29.45" customHeight="1" x14ac:dyDescent="0.25">
      <c r="A52" s="87" t="s">
        <v>221</v>
      </c>
      <c r="B52" s="89" t="s">
        <v>220</v>
      </c>
      <c r="C52" s="88">
        <v>46653.892</v>
      </c>
      <c r="D52" s="88">
        <v>22539.234</v>
      </c>
      <c r="E52" s="60">
        <f t="shared" ref="E52" si="15">D52/C52*100</f>
        <v>48.31158352233507</v>
      </c>
    </row>
    <row r="53" spans="1:6" s="2" customFormat="1" ht="18.75" customHeight="1" thickBot="1" x14ac:dyDescent="0.3">
      <c r="A53" s="82" t="s">
        <v>45</v>
      </c>
      <c r="B53" s="83" t="s">
        <v>46</v>
      </c>
      <c r="C53" s="84">
        <f>C6+C16+C19+C25+C30+C36+C39+C42+C48+C50+C14+C46</f>
        <v>1116179.58941</v>
      </c>
      <c r="D53" s="84">
        <f>D6+D16+D19+D25+D30+D36+D39+D42+D48+D50+D14+D46</f>
        <v>603298.15032999997</v>
      </c>
      <c r="E53" s="52">
        <f t="shared" si="8"/>
        <v>54.050276143187368</v>
      </c>
      <c r="F53" s="20"/>
    </row>
    <row r="54" spans="1:6" s="2" customFormat="1" ht="16.5" hidden="1" thickBot="1" x14ac:dyDescent="0.3">
      <c r="A54" s="100" t="s">
        <v>47</v>
      </c>
      <c r="B54" s="101">
        <v>145268491</v>
      </c>
      <c r="C54" s="101">
        <v>35205693.630000003</v>
      </c>
      <c r="D54" s="102"/>
      <c r="E54" s="90"/>
    </row>
    <row r="55" spans="1:6" s="2" customFormat="1" ht="32.25" thickBot="1" x14ac:dyDescent="0.3">
      <c r="A55" s="91" t="s">
        <v>32</v>
      </c>
      <c r="B55" s="92" t="s">
        <v>44</v>
      </c>
      <c r="C55" s="93">
        <f>-ИСТОЧНИКИ!C25</f>
        <v>3885</v>
      </c>
      <c r="D55" s="93">
        <f>-ИСТОЧНИКИ!E25</f>
        <v>-1822.4446999999927</v>
      </c>
      <c r="E55" s="52">
        <f t="shared" si="8"/>
        <v>-46.9097734877733</v>
      </c>
    </row>
  </sheetData>
  <mergeCells count="1">
    <mergeCell ref="A2:E2"/>
  </mergeCells>
  <phoneticPr fontId="2" type="noConversion"/>
  <pageMargins left="0.75" right="0.39370078740157483" top="0.45" bottom="0.44" header="0.19685039370078741" footer="0.1968503937007874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1"/>
  <sheetViews>
    <sheetView workbookViewId="0">
      <selection activeCell="E22" sqref="E22"/>
    </sheetView>
  </sheetViews>
  <sheetFormatPr defaultColWidth="9.140625" defaultRowHeight="12.75" x14ac:dyDescent="0.2"/>
  <cols>
    <col min="1" max="1" width="38.140625" style="11" customWidth="1"/>
    <col min="2" max="2" width="30.7109375" style="11" customWidth="1"/>
    <col min="3" max="3" width="28.42578125" style="11" customWidth="1"/>
    <col min="4" max="4" width="4.28515625" style="11" hidden="1" customWidth="1"/>
    <col min="5" max="5" width="26" style="11" customWidth="1"/>
    <col min="6" max="7" width="9.140625" style="11"/>
    <col min="8" max="8" width="14.140625" style="11" customWidth="1"/>
    <col min="9" max="9" width="12.7109375" style="11" customWidth="1"/>
    <col min="10" max="10" width="17.42578125" style="11" customWidth="1"/>
    <col min="11" max="11" width="17.85546875" style="11" customWidth="1"/>
    <col min="12" max="16384" width="9.140625" style="11"/>
  </cols>
  <sheetData>
    <row r="1" spans="1:5" ht="15.75" x14ac:dyDescent="0.25">
      <c r="A1" s="116" t="s">
        <v>166</v>
      </c>
      <c r="B1" s="116"/>
      <c r="C1" s="116"/>
      <c r="D1" s="116"/>
      <c r="E1" s="116"/>
    </row>
    <row r="2" spans="1:5" ht="15.75" x14ac:dyDescent="0.25">
      <c r="A2" s="33"/>
      <c r="B2" s="36"/>
      <c r="C2" s="37"/>
      <c r="D2" s="37"/>
      <c r="E2" s="33"/>
    </row>
    <row r="3" spans="1:5" ht="15.75" x14ac:dyDescent="0.25">
      <c r="A3" s="36"/>
      <c r="B3" s="36"/>
      <c r="C3" s="37"/>
      <c r="D3" s="37"/>
      <c r="E3" s="94" t="s">
        <v>142</v>
      </c>
    </row>
    <row r="4" spans="1:5" s="9" customFormat="1" ht="146.25" customHeight="1" x14ac:dyDescent="0.2">
      <c r="A4" s="103" t="s">
        <v>158</v>
      </c>
      <c r="B4" s="104" t="s">
        <v>123</v>
      </c>
      <c r="C4" s="105" t="s">
        <v>124</v>
      </c>
      <c r="D4" s="105" t="s">
        <v>78</v>
      </c>
      <c r="E4" s="105" t="s">
        <v>77</v>
      </c>
    </row>
    <row r="5" spans="1:5" s="9" customFormat="1" ht="15.75" x14ac:dyDescent="0.25">
      <c r="A5" s="106">
        <v>1</v>
      </c>
      <c r="B5" s="58">
        <v>3</v>
      </c>
      <c r="C5" s="107">
        <v>4</v>
      </c>
      <c r="D5" s="107" t="s">
        <v>74</v>
      </c>
      <c r="E5" s="108">
        <v>5</v>
      </c>
    </row>
    <row r="6" spans="1:5" s="9" customFormat="1" ht="46.5" customHeight="1" x14ac:dyDescent="0.25">
      <c r="A6" s="109" t="s">
        <v>48</v>
      </c>
      <c r="B6" s="50" t="s">
        <v>49</v>
      </c>
      <c r="C6" s="51">
        <f>C11+C13+C8</f>
        <v>-3885</v>
      </c>
      <c r="D6" s="51"/>
      <c r="E6" s="51">
        <f>E11+E13</f>
        <v>-1992</v>
      </c>
    </row>
    <row r="7" spans="1:5" s="9" customFormat="1" ht="47.25" hidden="1" x14ac:dyDescent="0.25">
      <c r="A7" s="81" t="s">
        <v>50</v>
      </c>
      <c r="B7" s="58" t="s">
        <v>51</v>
      </c>
      <c r="C7" s="59"/>
      <c r="D7" s="59"/>
      <c r="E7" s="59"/>
    </row>
    <row r="8" spans="1:5" s="9" customFormat="1" ht="31.5" hidden="1" x14ac:dyDescent="0.25">
      <c r="A8" s="81" t="s">
        <v>239</v>
      </c>
      <c r="B8" s="58" t="s">
        <v>238</v>
      </c>
      <c r="C8" s="59">
        <f>C9+C10</f>
        <v>0</v>
      </c>
      <c r="D8" s="59"/>
      <c r="E8" s="59"/>
    </row>
    <row r="9" spans="1:5" s="9" customFormat="1" ht="63" hidden="1" x14ac:dyDescent="0.25">
      <c r="A9" s="81" t="s">
        <v>237</v>
      </c>
      <c r="B9" s="58" t="s">
        <v>236</v>
      </c>
      <c r="C9" s="59"/>
      <c r="D9" s="59"/>
      <c r="E9" s="59"/>
    </row>
    <row r="10" spans="1:5" s="9" customFormat="1" ht="58.5" hidden="1" customHeight="1" x14ac:dyDescent="0.25">
      <c r="A10" s="81" t="s">
        <v>235</v>
      </c>
      <c r="B10" s="58" t="s">
        <v>234</v>
      </c>
      <c r="C10" s="59"/>
      <c r="D10" s="59"/>
      <c r="E10" s="59"/>
    </row>
    <row r="11" spans="1:5" s="9" customFormat="1" ht="75" hidden="1" customHeight="1" x14ac:dyDescent="0.25">
      <c r="A11" s="81" t="s">
        <v>52</v>
      </c>
      <c r="B11" s="58" t="s">
        <v>53</v>
      </c>
      <c r="C11" s="59">
        <f>C12</f>
        <v>0</v>
      </c>
      <c r="D11" s="59"/>
      <c r="E11" s="59">
        <f>E12</f>
        <v>0</v>
      </c>
    </row>
    <row r="12" spans="1:5" s="9" customFormat="1" ht="75" hidden="1" customHeight="1" x14ac:dyDescent="0.25">
      <c r="A12" s="81" t="s">
        <v>52</v>
      </c>
      <c r="B12" s="58" t="s">
        <v>217</v>
      </c>
      <c r="C12" s="59"/>
      <c r="D12" s="59"/>
      <c r="E12" s="59"/>
    </row>
    <row r="13" spans="1:5" s="9" customFormat="1" ht="78" customHeight="1" x14ac:dyDescent="0.25">
      <c r="A13" s="81" t="s">
        <v>54</v>
      </c>
      <c r="B13" s="58" t="s">
        <v>55</v>
      </c>
      <c r="C13" s="59">
        <f>C15</f>
        <v>-3885</v>
      </c>
      <c r="D13" s="59"/>
      <c r="E13" s="59">
        <f>E15</f>
        <v>-1992</v>
      </c>
    </row>
    <row r="14" spans="1:5" s="9" customFormat="1" ht="78.75" hidden="1" x14ac:dyDescent="0.25">
      <c r="A14" s="81" t="s">
        <v>56</v>
      </c>
      <c r="B14" s="58" t="s">
        <v>217</v>
      </c>
      <c r="C14" s="59"/>
      <c r="D14" s="59"/>
      <c r="E14" s="59"/>
    </row>
    <row r="15" spans="1:5" s="9" customFormat="1" ht="75.599999999999994" customHeight="1" x14ac:dyDescent="0.25">
      <c r="A15" s="81" t="s">
        <v>57</v>
      </c>
      <c r="B15" s="58" t="s">
        <v>216</v>
      </c>
      <c r="C15" s="59">
        <v>-3885</v>
      </c>
      <c r="D15" s="59"/>
      <c r="E15" s="59">
        <v>-1992</v>
      </c>
    </row>
    <row r="16" spans="1:5" s="9" customFormat="1" ht="0.6" hidden="1" customHeight="1" x14ac:dyDescent="0.25">
      <c r="A16" s="109" t="s">
        <v>356</v>
      </c>
      <c r="B16" s="50" t="s">
        <v>357</v>
      </c>
      <c r="C16" s="59"/>
      <c r="D16" s="59"/>
      <c r="E16" s="51">
        <f>SUM(E17)</f>
        <v>0</v>
      </c>
    </row>
    <row r="17" spans="1:15" s="9" customFormat="1" ht="315" hidden="1" x14ac:dyDescent="0.25">
      <c r="A17" s="81" t="s">
        <v>359</v>
      </c>
      <c r="B17" s="58" t="s">
        <v>358</v>
      </c>
      <c r="C17" s="59"/>
      <c r="D17" s="59"/>
      <c r="E17" s="59">
        <v>0</v>
      </c>
    </row>
    <row r="18" spans="1:15" s="9" customFormat="1" ht="31.5" x14ac:dyDescent="0.25">
      <c r="A18" s="109" t="s">
        <v>58</v>
      </c>
      <c r="B18" s="50" t="s">
        <v>59</v>
      </c>
      <c r="C18" s="51">
        <f>C19+C20</f>
        <v>0</v>
      </c>
      <c r="D18" s="51">
        <v>256326.05</v>
      </c>
      <c r="E18" s="51">
        <f>E19+E20</f>
        <v>3814.4446999999927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1:15" s="9" customFormat="1" ht="31.5" x14ac:dyDescent="0.25">
      <c r="A19" s="81" t="s">
        <v>60</v>
      </c>
      <c r="B19" s="58" t="s">
        <v>61</v>
      </c>
      <c r="C19" s="59">
        <f>C23</f>
        <v>-1035169.35933</v>
      </c>
      <c r="D19" s="59">
        <v>-152738491</v>
      </c>
      <c r="E19" s="59">
        <f>E23</f>
        <v>-601668.79504999996</v>
      </c>
      <c r="I19" s="23"/>
    </row>
    <row r="20" spans="1:15" s="9" customFormat="1" ht="31.5" x14ac:dyDescent="0.25">
      <c r="A20" s="81" t="s">
        <v>62</v>
      </c>
      <c r="B20" s="58" t="s">
        <v>63</v>
      </c>
      <c r="C20" s="59">
        <f>C24</f>
        <v>1035169.35933</v>
      </c>
      <c r="D20" s="59">
        <v>152994817.05000001</v>
      </c>
      <c r="E20" s="59">
        <f>E24</f>
        <v>605483.23974999995</v>
      </c>
    </row>
    <row r="21" spans="1:15" s="9" customFormat="1" ht="31.5" x14ac:dyDescent="0.25">
      <c r="A21" s="81" t="s">
        <v>64</v>
      </c>
      <c r="B21" s="58" t="s">
        <v>65</v>
      </c>
      <c r="C21" s="59">
        <f>C19</f>
        <v>-1035169.35933</v>
      </c>
      <c r="D21" s="59">
        <v>-152738491</v>
      </c>
      <c r="E21" s="59">
        <f>E23</f>
        <v>-601668.79504999996</v>
      </c>
    </row>
    <row r="22" spans="1:15" s="9" customFormat="1" ht="31.5" x14ac:dyDescent="0.25">
      <c r="A22" s="81" t="s">
        <v>66</v>
      </c>
      <c r="B22" s="58" t="s">
        <v>67</v>
      </c>
      <c r="C22" s="59">
        <f>C24</f>
        <v>1035169.35933</v>
      </c>
      <c r="D22" s="59">
        <v>152994817.05000001</v>
      </c>
      <c r="E22" s="59">
        <f>E24</f>
        <v>605483.23974999995</v>
      </c>
    </row>
    <row r="23" spans="1:15" s="9" customFormat="1" ht="47.25" x14ac:dyDescent="0.25">
      <c r="A23" s="81" t="s">
        <v>68</v>
      </c>
      <c r="B23" s="58" t="s">
        <v>69</v>
      </c>
      <c r="C23" s="59">
        <v>-1035169.35933</v>
      </c>
      <c r="D23" s="59"/>
      <c r="E23" s="59">
        <v>-601668.79504999996</v>
      </c>
    </row>
    <row r="24" spans="1:15" s="9" customFormat="1" ht="47.25" x14ac:dyDescent="0.25">
      <c r="A24" s="81" t="s">
        <v>70</v>
      </c>
      <c r="B24" s="58" t="s">
        <v>71</v>
      </c>
      <c r="C24" s="59">
        <v>1035169.35933</v>
      </c>
      <c r="D24" s="59"/>
      <c r="E24" s="59">
        <v>605483.23974999995</v>
      </c>
    </row>
    <row r="25" spans="1:15" s="9" customFormat="1" ht="31.5" x14ac:dyDescent="0.25">
      <c r="A25" s="109" t="s">
        <v>72</v>
      </c>
      <c r="B25" s="50" t="s">
        <v>73</v>
      </c>
      <c r="C25" s="51">
        <f>C6+C18</f>
        <v>-3885</v>
      </c>
      <c r="D25" s="51">
        <v>256326.05</v>
      </c>
      <c r="E25" s="51">
        <f>E6+E18+E16</f>
        <v>1822.4446999999927</v>
      </c>
    </row>
    <row r="26" spans="1:15" s="9" customFormat="1" x14ac:dyDescent="0.2">
      <c r="A26" s="24"/>
      <c r="B26" s="3"/>
      <c r="C26" s="13"/>
      <c r="D26" s="13"/>
      <c r="E26" s="12"/>
    </row>
    <row r="27" spans="1:15" s="9" customFormat="1" x14ac:dyDescent="0.2">
      <c r="A27" s="8"/>
      <c r="B27" s="5"/>
      <c r="C27" s="6"/>
      <c r="D27" s="6"/>
      <c r="E27" s="2"/>
    </row>
    <row r="28" spans="1:15" ht="15" x14ac:dyDescent="0.2">
      <c r="A28" s="28"/>
      <c r="B28" s="29"/>
      <c r="C28" s="29"/>
      <c r="D28" s="4"/>
      <c r="E28"/>
    </row>
    <row r="29" spans="1:15" x14ac:dyDescent="0.2">
      <c r="A29" s="25"/>
      <c r="B29" s="26"/>
      <c r="C29" s="26"/>
      <c r="D29" s="1"/>
      <c r="E29"/>
    </row>
    <row r="30" spans="1:15" ht="15" x14ac:dyDescent="0.2">
      <c r="A30" s="17"/>
      <c r="B30" s="30"/>
      <c r="C30" s="30"/>
      <c r="D30" s="1"/>
      <c r="E30"/>
    </row>
    <row r="31" spans="1:15" ht="15" x14ac:dyDescent="0.2">
      <c r="A31" s="17"/>
      <c r="B31" s="30"/>
      <c r="C31" s="30"/>
      <c r="D31" s="1"/>
      <c r="E31"/>
    </row>
  </sheetData>
  <mergeCells count="1">
    <mergeCell ref="A1:E1"/>
  </mergeCells>
  <phoneticPr fontId="2" type="noConversion"/>
  <pageMargins left="0.52" right="0" top="0.5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_Otchet_Period_Source__AT_ObjectName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Чоп_ЕА</cp:lastModifiedBy>
  <cp:lastPrinted>2022-07-19T07:42:27Z</cp:lastPrinted>
  <dcterms:created xsi:type="dcterms:W3CDTF">1999-06-18T11:49:53Z</dcterms:created>
  <dcterms:modified xsi:type="dcterms:W3CDTF">2022-07-26T06:05:05Z</dcterms:modified>
</cp:coreProperties>
</file>