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'ДОХОДЫ'!#REF!</definedName>
    <definedName name="_Otchet_Period_Source__AT_ObjectName">'ДОХОДЫ'!$A$9</definedName>
    <definedName name="_Period_">'ДОХОДЫ'!#REF!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<sst xmlns="http://schemas.openxmlformats.org/spreadsheetml/2006/main" count="372" uniqueCount="359">
  <si>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</si>
  <si>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</si>
  <si>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</si>
  <si>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</si>
  <si>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000 0405 0000000 000 000</t>
  </si>
  <si>
    <t>Транспорт</t>
  </si>
  <si>
    <t>000 0408 0000000 000 000</t>
  </si>
  <si>
    <t>Дорожное хозяйство</t>
  </si>
  <si>
    <t>000 0409 0000000 000 000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</si>
  <si>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</si>
  <si>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</si>
  <si>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</si>
  <si>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</si>
  <si>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</si>
  <si>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</si>
  <si>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</si>
  <si>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</si>
  <si>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</si>
  <si>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</si>
  <si>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</si>
  <si>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</si>
  <si>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</si>
  <si>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</si>
  <si>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</si>
  <si>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</si>
  <si>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</si>
  <si>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</si>
  <si>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</si>
  <si>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</si>
  <si>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000 0900 0000000 000 000</t>
  </si>
  <si>
    <t>%
выполнения</t>
  </si>
  <si>
    <t>Утверждённые бюджетные назначения
 на год</t>
  </si>
  <si>
    <t xml:space="preserve"> Доходы бюджета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</si>
  <si>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</si>
  <si>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</si>
  <si>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</si>
  <si>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</si>
  <si>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</si>
  <si>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</si>
  <si>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</si>
  <si>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</si>
  <si>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000 7900 0000000 000 000</t>
  </si>
  <si>
    <t>Расходы бюджета - ИТОГО</t>
  </si>
  <si>
    <t>000 9600 0000000 000 000</t>
  </si>
  <si>
    <t>211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</si>
  <si>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</si>
  <si>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</si>
  <si>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</si>
  <si>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</si>
  <si>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</si>
  <si>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</si>
  <si>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</si>
  <si>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</si>
  <si>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</si>
  <si>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</si>
  <si>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</si>
  <si>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</si>
  <si>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</si>
  <si>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</si>
  <si>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</si>
  <si>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</si>
  <si>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</si>
  <si>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</si>
  <si>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</si>
  <si>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</si>
  <si>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</si>
  <si>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</si>
  <si>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</si>
  <si>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</si>
  <si>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</si>
  <si>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</si>
  <si>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</si>
  <si>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дохода по КД</t>
  </si>
  <si>
    <t>Исполнено</t>
  </si>
  <si>
    <t>Бюджет городских и сельских поселений</t>
  </si>
  <si>
    <t>2</t>
  </si>
  <si>
    <t>Код расхода по ФКР, ЭКР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</si>
  <si>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</si>
  <si>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</si>
  <si>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</si>
  <si>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</si>
  <si>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</si>
  <si>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</si>
  <si>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</si>
  <si>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</si>
  <si>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</si>
  <si>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</si>
  <si>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</si>
  <si>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</si>
  <si>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</si>
  <si>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</si>
  <si>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</si>
  <si>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</si>
  <si>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</si>
  <si>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</si>
  <si>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</si>
  <si>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</si>
  <si>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</si>
  <si>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</si>
  <si>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</si>
  <si>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</si>
  <si>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</si>
  <si>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Утвержденные бюджетные назначения на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</si>
  <si>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</si>
  <si>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</si>
  <si>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</si>
  <si>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</si>
  <si>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</si>
  <si>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</si>
  <si>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</si>
  <si>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</si>
  <si>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</si>
  <si>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</si>
  <si>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</si>
  <si>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</si>
  <si>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</si>
  <si>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</si>
  <si>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</si>
  <si>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Код источника финансирования по КИВФ, КИВнФ</t>
  </si>
  <si>
    <t>Утверждённые бюджетные назначения на год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</si>
  <si>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</si>
  <si>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</si>
  <si>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</si>
  <si>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</si>
  <si>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</si>
  <si>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</si>
  <si>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</si>
  <si>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</si>
  <si>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</si>
  <si>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</si>
  <si>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</si>
  <si>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</si>
  <si>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</si>
  <si>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</si>
  <si>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</si>
  <si>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</si>
  <si>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поселений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</si>
  <si>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</si>
  <si>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</si>
  <si>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</si>
  <si>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</si>
  <si>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</si>
  <si>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</si>
  <si>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Доходы бюджета - ИТОГО</t>
  </si>
  <si>
    <t>000 8 50 00000 00 0000 000</t>
  </si>
  <si>
    <t>поступления от других бюджетов бюджетной системы</t>
  </si>
  <si>
    <t>000 8 72 00000 00 0000 000</t>
  </si>
  <si>
    <t>Общегосударственные вопросы</t>
  </si>
  <si>
    <t>000 0100 0000000 000 000</t>
  </si>
  <si>
    <t>000 0102 0000000 000 000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</si>
  <si>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</si>
  <si>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</si>
  <si>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</si>
  <si>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</si>
  <si>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Наименование показателя</t>
  </si>
  <si>
    <t>Обслуживание государственного и муниципального долга</t>
  </si>
  <si>
    <t>000 0111 0000000 000 000</t>
  </si>
  <si>
    <t>Резервные фонды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</si>
  <si>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</si>
  <si>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</si>
  <si>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</si>
  <si>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об исполнении бюджета муниципального района "Усть-Цилемский"</t>
  </si>
  <si>
    <t xml:space="preserve"> Источники финансирования дефицита бюджетов</t>
  </si>
  <si>
    <t>000 2 02 04999 05 0000 151</t>
  </si>
  <si>
    <t>Другие вопросы в области национальной экономики</t>
  </si>
  <si>
    <t>000 0412 0000000 000 000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</si>
  <si>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</si>
  <si>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ОТЧЁТ</t>
  </si>
  <si>
    <t>000 1 14 06000 00 0000 430</t>
  </si>
  <si>
    <t>000 0106 0000000 000 000</t>
  </si>
  <si>
    <t>Обеспечение деятельности финансовых, налоговых и таможенных органов и органов (финансово-бюджетного) надзора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</si>
  <si>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</si>
  <si>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</si>
  <si>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</si>
  <si>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</si>
  <si>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</si>
  <si>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</si>
  <si>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</si>
  <si>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</si>
  <si>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Росийской Федерации</t>
  </si>
  <si>
    <t>000 1 01 02030 01 0000 110</t>
  </si>
  <si>
    <t>000 1 05 04000 02 0000 110</t>
  </si>
  <si>
    <t>Налог, взимаемый в связи с применением патентной системы налогообложения</t>
  </si>
  <si>
    <t>000 1 11 05013 10 0000 120</t>
  </si>
  <si>
    <t>Прочие доходы отот компенсации затрат бюджетов муниципальных районов</t>
  </si>
  <si>
    <t>000 1 13 02995 05 0000 130</t>
  </si>
  <si>
    <t>000 1 13 02000 00 0000 130</t>
  </si>
  <si>
    <t>Доходы от компенсации затрат государства</t>
  </si>
  <si>
    <t>000 2 02 00000 00 0000 000</t>
  </si>
  <si>
    <t>БЕЗВОЗМЕЗДНЫЕ ПОСТУПЛЕНИЯ ОТ ДРУГИХ БЮДЖЕТОВ БЮДЖЕТНОЙ СИСТЕМЫ РОССИЙСКОЙ ФЕДЕРАЦИИ</t>
  </si>
  <si>
    <t>000 1 17 01050 05 0000 180</t>
  </si>
  <si>
    <t>Невыясненные поступления, зачисляемые в бюджеты муниципальных районов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</si>
  <si>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</si>
  <si>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</si>
  <si>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</si>
  <si>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</si>
  <si>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</si>
  <si>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Водное хозяйство и рыболовство</t>
  </si>
  <si>
    <t>Благоустройство</t>
  </si>
  <si>
    <t>000 0503 0000000 000 000</t>
  </si>
  <si>
    <t>Здравоохранение</t>
  </si>
  <si>
    <t>Другие вопросы в области здравоохранения</t>
  </si>
  <si>
    <t>000 0909 0000000 000 000</t>
  </si>
  <si>
    <t>000 1300 0000000 000 000</t>
  </si>
  <si>
    <t>000 1301 0000000 000 000</t>
  </si>
  <si>
    <t>Обслуживание государственного внутреннего  и муниципального долга</t>
  </si>
  <si>
    <t>Межбюджетные транферты общего характера бюджетам субъектов Российской Федерации и муниципальных образований</t>
  </si>
  <si>
    <t>000 1400 0000000 000 000</t>
  </si>
  <si>
    <t>000 1401 0000000 000 000</t>
  </si>
  <si>
    <t>Дотации на выравнивание бюджетной обеспеченности субъектов Российской Федерации и муниципальных образований</t>
  </si>
  <si>
    <t>000 01 03 01 00 05 0000 810</t>
  </si>
  <si>
    <t>000 01 03 01 00 05 0000 710</t>
  </si>
  <si>
    <t>000 2 02 04025 05 0000 151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</si>
  <si>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</si>
  <si>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000 1403 0000000 000 000</t>
  </si>
  <si>
    <t>Прочие межбюджетные трансферты общего характера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</si>
  <si>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</si>
  <si>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</si>
  <si>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</si>
  <si>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</si>
  <si>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</si>
  <si>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</si>
  <si>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</si>
  <si>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</si>
  <si>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</si>
  <si>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</si>
  <si>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</si>
  <si>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</si>
  <si>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000 01 02 00 00 05 0000 810</t>
  </si>
  <si>
    <t>Погашение бюджетами муниципальных районов  кредитов от кредитных организаций в валюте Российской 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</si>
  <si>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</si>
  <si>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 Федерации</t>
  </si>
  <si>
    <t>000 01 02 00 00 00 0000 000</t>
  </si>
  <si>
    <t>Кредиты кредитных организаций в валюте Российской Федерации</t>
  </si>
  <si>
    <t>000 0501 0000000 000 000</t>
  </si>
  <si>
    <t>Жилищное хозяйство</t>
  </si>
  <si>
    <t>Обеспечение проведения выборов и референдумов</t>
  </si>
  <si>
    <t>000 0107 0000000 000 000</t>
  </si>
  <si>
    <t>Стационарная медицинская помощь</t>
  </si>
  <si>
    <t>000 0901 0000000 000 000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</si>
  <si>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</si>
  <si>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</si>
  <si>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000 1100 0000000 000 000</t>
  </si>
  <si>
    <t>Физическая культура и спорт</t>
  </si>
  <si>
    <t>000 0804 0000000 000 000</t>
  </si>
  <si>
    <t>000 2 02 04052 05 0000 151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</si>
  <si>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</si>
  <si>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000 1 11 09045 05 0000 120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</si>
  <si>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</si>
  <si>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</si>
  <si>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000 2 02 04053 05 0000 151</t>
  </si>
  <si>
    <t>Межбюджетные трансферты,передаваемые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</si>
  <si>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обеспечение жильём молодых семей</t>
  </si>
  <si>
    <t>000 2 02 02008 05 0000 151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</si>
  <si>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</si>
  <si>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</si>
  <si>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Дополнительное образование детей</t>
  </si>
  <si>
    <t>000 0703 0000000 000 000</t>
  </si>
  <si>
    <t>Приложение</t>
  </si>
  <si>
    <t xml:space="preserve">Прочие межбюджетные трансферты,передаваемые бюджетам муниципальных районов </t>
  </si>
  <si>
    <t>000 2 02 49999 05 0000 151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</si>
  <si>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</si>
  <si>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</si>
  <si>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000 1 14 06013 05 0000 430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</si>
  <si>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 и межселенных территорий муниципальных раонов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</si>
  <si>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</si>
  <si>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Доходы бюджетов муниципальных районов от возврата бюджетными учреждениями остатков субсидий прошлых лет </t>
  </si>
  <si>
    <t>000 1102 0000000 000 000</t>
  </si>
  <si>
    <t>Массовый спорт</t>
  </si>
  <si>
    <t>000 2 02 15001 05 0000 150</t>
  </si>
  <si>
    <t>000 2 02 10000 00 0000 150</t>
  </si>
  <si>
    <t>000 2 02 15002 05 0000 150</t>
  </si>
  <si>
    <t>000 2 02 20000 00 0000 150</t>
  </si>
  <si>
    <t>000 2 02 20077 05 0000 150</t>
  </si>
  <si>
    <t>000 2 02 29999 05 0000 150</t>
  </si>
  <si>
    <t>000 2 02 30000 00 0000 150</t>
  </si>
  <si>
    <t>000 2 02 30024 05 0000 150</t>
  </si>
  <si>
    <t>000 2 02 30029 05 0000 150</t>
  </si>
  <si>
    <t>000 2 02 35120 05 0000 150</t>
  </si>
  <si>
    <t>000 2 02 35118 05 0000 150</t>
  </si>
  <si>
    <t>000 2 02 35930 05 0000 150</t>
  </si>
  <si>
    <t>000 2 02 39999 00 0000 150</t>
  </si>
  <si>
    <t>000 2 02 39999 05 0000 150</t>
  </si>
  <si>
    <t>000 2 02 40000 00 0000 150</t>
  </si>
  <si>
    <t>000 2 02 40014 05 0000 150</t>
  </si>
  <si>
    <t>000 2 18 05010 05 0000 150</t>
  </si>
  <si>
    <t>000 2 07 05030 05 0000 150</t>
  </si>
  <si>
    <t>000 2 19 60010 05 0000 150</t>
  </si>
  <si>
    <t>000 0410 0000000 000 000</t>
  </si>
  <si>
    <t>Связь и информатика</t>
  </si>
  <si>
    <t>000 1 16 01053 01 0000 140</t>
  </si>
  <si>
    <t>000 1 16 01193 01 0000 140</t>
  </si>
  <si>
    <t>000 1 16 01203 01 0000 140</t>
  </si>
  <si>
    <t>000 1 16 01000 01 0000 140</t>
  </si>
  <si>
    <t>Административные штрафы, установленные Кодексом Российской Федерации об административных пронарушениях</t>
  </si>
  <si>
    <t>Платежи в целях возмещения причинённого ущерба (убытков)</t>
  </si>
  <si>
    <t>000 1 16 10000 00 0000 140</t>
  </si>
  <si>
    <t>000 1 16 10123 01 0000 140</t>
  </si>
  <si>
    <t>000 1 16 10129 01 0000 140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</si>
  <si>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</si>
  <si>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</si>
  <si>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</si>
  <si>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</si>
  <si>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000 1 16 11050 01 0000 140</t>
  </si>
  <si>
    <t>Платежи оп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(за исключением вреда, причинённого окружающей среде на особо охраняемых природных территориях) подлежащие зачислению в бюджет муниципального образования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</si>
  <si>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</si>
  <si>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</si>
  <si>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</si>
  <si>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жильём молодых семей</t>
  </si>
  <si>
    <t>000 2 02 25519 05 0000 150</t>
  </si>
  <si>
    <t>Субсидии бюджетам муниципальных районов на поддержку отрасли культуры</t>
  </si>
  <si>
    <t>000 0310 0000000 000 000</t>
  </si>
  <si>
    <t>Обеспечение пожарной безопасности</t>
  </si>
  <si>
    <t>000 1 16 01063 01 0000 140</t>
  </si>
  <si>
    <t>000 1 16 01073 01 0000 140</t>
  </si>
  <si>
    <t>000 1 16 01083 01 0000 140</t>
  </si>
  <si>
    <t>000 1 16 01143 01 0000 140</t>
  </si>
  <si>
    <t>000 1 16 01153 01 0000 140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</si>
  <si>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</si>
  <si>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</si>
  <si>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000 2 02 19999 05 0000 150</t>
  </si>
  <si>
    <t>Прочие дотации бюджетам муниципальных районов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</si>
  <si>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</si>
  <si>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муниципальнах общеобразовательных организаций</t>
  </si>
  <si>
    <t>000 2 02 49999 05 0000 150</t>
  </si>
  <si>
    <t xml:space="preserve"> за I квартал 2021 года</t>
  </si>
  <si>
    <t>000 1 17 15030 05 0000 150</t>
  </si>
  <si>
    <t>Инициативные платежи, зачисляемые в бюджеты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</si>
  <si>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</si>
  <si>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</si>
  <si>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</si>
  <si>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</si>
  <si>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</si>
  <si>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</si>
  <si>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Функционирование высшего должностного лица субъекта Российской Федерации и муниципального образования</t>
  </si>
  <si>
    <t>от 14 апреля 2021 г. № 179-р</t>
  </si>
  <si>
    <t>(тыс. руб.)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</si>
  <si>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</si>
  <si>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</si>
  <si>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</si>
  <si>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</si>
  <si>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</si>
  <si>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</si>
  <si>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</si>
  <si>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</si>
  <si>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</si>
  <si>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</si>
  <si>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</si>
  <si>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</si>
  <si>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счёт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</si>
  <si>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счёт погашения задолженности, образовавшейся до 01 января 2020 года, подлежащие зачислению в федеральный бюджет и бюджет муниципального образования по нормативам, действовавшим в 2019 году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</si>
  <si>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</si>
  <si>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распоряжению администрации       муниципального района "Усть-Цилемский"</t>
  </si>
  <si>
    <r>
      <t xml:space="preserve"> </t>
    </r>
    <r>
      <rPr>
        <sz val="14"/>
        <rFont val="Times New Roman"/>
        <family val="1"/>
      </rPr>
      <t>Расходы бюджета</t>
    </r>
  </si>
  <si>
    <t>Другие общегосударственные вопросы</t>
  </si>
  <si>
    <t>Другие вопросы в области культуры, кинематографии</t>
  </si>
  <si>
    <t>Результат исполнения бюджета (дефицит "--", профицит "+")</t>
  </si>
  <si>
    <t>Изменение остатков средств на счетах по учету средств бюджета</t>
  </si>
  <si>
    <t>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</si>
</sst>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49" fontId="5" fillId="0" borderId="23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42.25390625" style="0" customWidth="1"/>
    <col min="2" max="2" width="32.375" style="0" customWidth="1"/>
    <col min="3" max="3" width="20.125" style="0" customWidth="1"/>
    <col min="4" max="4" width="21.375" style="0" customWidth="1"/>
    <col min="5" max="5" width="17.25390625" style="0" customWidth="1"/>
    <col min="7" max="7" width="14.25390625" style="0" customWidth="1"/>
    <col min="8" max="8" width="15.00390625" style="0" customWidth="1"/>
  </cols>
  <sheetData>
    <row r="1" spans="1:5" ht="21" customHeight="1">
      <c r="A1" s="27"/>
      <c r="B1" s="29"/>
      <c r="C1" s="88" t="s">
        <v>258</v>
      </c>
      <c r="D1" s="89"/>
      <c r="E1" s="89"/>
    </row>
    <row r="2" spans="1:5" ht="35.25" customHeight="1">
      <c r="A2" s="37"/>
      <c r="B2" s="38"/>
      <c r="C2" s="91" t="s">
        <v>352</v>
      </c>
      <c r="D2" s="91"/>
      <c r="E2" s="91"/>
    </row>
    <row r="3" spans="1:5" ht="20.25" customHeight="1">
      <c r="A3" s="37"/>
      <c r="B3" s="38"/>
      <c r="C3" s="90" t="s">
        <v>335</v>
      </c>
      <c r="D3" s="89"/>
      <c r="E3" s="89"/>
    </row>
    <row r="4" spans="1:5" ht="15" customHeight="1">
      <c r="A4" s="37"/>
      <c r="B4" s="38"/>
      <c r="C4" s="32"/>
      <c r="D4" s="36"/>
      <c r="E4" s="36"/>
    </row>
    <row r="5" spans="1:5" ht="15" customHeight="1">
      <c r="A5" s="37"/>
      <c r="B5" s="38"/>
      <c r="C5" s="32"/>
      <c r="D5" s="29"/>
      <c r="E5" s="30"/>
    </row>
    <row r="6" spans="1:5" ht="18" customHeight="1">
      <c r="A6" s="93" t="s">
        <v>167</v>
      </c>
      <c r="B6" s="93"/>
      <c r="C6" s="93"/>
      <c r="D6" s="93"/>
      <c r="E6" s="93"/>
    </row>
    <row r="7" spans="1:5" ht="20.25" customHeight="1">
      <c r="A7" s="93" t="s">
        <v>161</v>
      </c>
      <c r="B7" s="93"/>
      <c r="C7" s="93"/>
      <c r="D7" s="93"/>
      <c r="E7" s="93"/>
    </row>
    <row r="8" spans="1:5" ht="19.5" customHeight="1">
      <c r="A8" s="93" t="s">
        <v>325</v>
      </c>
      <c r="B8" s="93"/>
      <c r="C8" s="93"/>
      <c r="D8" s="93"/>
      <c r="E8" s="93"/>
    </row>
    <row r="9" spans="1:5" ht="18.75">
      <c r="A9" s="51"/>
      <c r="B9" s="51"/>
      <c r="C9" s="52"/>
      <c r="D9" s="36"/>
      <c r="E9" s="36"/>
    </row>
    <row r="10" spans="1:5" ht="18.75">
      <c r="A10" s="94" t="s">
        <v>32</v>
      </c>
      <c r="B10" s="94"/>
      <c r="C10" s="94"/>
      <c r="D10" s="94"/>
      <c r="E10" s="94"/>
    </row>
    <row r="11" spans="1:5" ht="15.75">
      <c r="A11" s="28"/>
      <c r="B11" s="27"/>
      <c r="C11" s="30"/>
      <c r="D11" s="28"/>
      <c r="E11" s="30"/>
    </row>
    <row r="12" spans="1:5" ht="15.75">
      <c r="A12" s="31"/>
      <c r="B12" s="32"/>
      <c r="C12" s="33"/>
      <c r="D12" s="34" t="s">
        <v>336</v>
      </c>
      <c r="E12" s="30"/>
    </row>
    <row r="13" spans="1:5" ht="0.75" customHeight="1">
      <c r="A13" s="92" t="s">
        <v>71</v>
      </c>
      <c r="B13" s="92" t="s">
        <v>72</v>
      </c>
      <c r="C13" s="49"/>
      <c r="D13" s="50"/>
      <c r="E13" s="40"/>
    </row>
    <row r="14" spans="1:5" ht="48" customHeight="1">
      <c r="A14" s="92"/>
      <c r="B14" s="92"/>
      <c r="C14" s="44" t="s">
        <v>102</v>
      </c>
      <c r="D14" s="44" t="s">
        <v>73</v>
      </c>
      <c r="E14" s="45" t="s">
        <v>30</v>
      </c>
    </row>
    <row r="15" spans="1:5" ht="15.75">
      <c r="A15" s="53">
        <v>1</v>
      </c>
      <c r="B15" s="35" t="s">
        <v>75</v>
      </c>
      <c r="C15" s="46">
        <v>3</v>
      </c>
      <c r="D15" s="47">
        <v>4</v>
      </c>
      <c r="E15" s="54">
        <v>5</v>
      </c>
    </row>
    <row r="16" spans="1:8" ht="33" customHeight="1">
      <c r="A16" s="55" t="s">
        <v>77</v>
      </c>
      <c r="B16" s="56" t="s">
        <v>78</v>
      </c>
      <c r="C16" s="57">
        <f>C17+C22+C28+C35+C38+C46+C48+C52+C57+C71</f>
        <v>213799.73299999998</v>
      </c>
      <c r="D16" s="57">
        <f>D17+D22+D28+D35+D38+D46+D48+D52+D57+D71</f>
        <v>43418.717450000004</v>
      </c>
      <c r="E16" s="58">
        <f>D16/C16*100</f>
        <v>20.308125197705465</v>
      </c>
      <c r="G16" s="20"/>
      <c r="H16" s="20"/>
    </row>
    <row r="17" spans="1:5" ht="19.5" customHeight="1">
      <c r="A17" s="55" t="s">
        <v>79</v>
      </c>
      <c r="B17" s="56" t="s">
        <v>80</v>
      </c>
      <c r="C17" s="57">
        <f>SUM(C18)</f>
        <v>181369</v>
      </c>
      <c r="D17" s="57">
        <f>SUM(D18)</f>
        <v>34111.09193</v>
      </c>
      <c r="E17" s="58">
        <f aca="true" t="shared" si="0" ref="E17:E81">D17/C17*100</f>
        <v>18.80756464996775</v>
      </c>
    </row>
    <row r="18" spans="1:5" ht="20.25" customHeight="1">
      <c r="A18" s="55" t="s">
        <v>81</v>
      </c>
      <c r="B18" s="56" t="s">
        <v>82</v>
      </c>
      <c r="C18" s="57">
        <f>C19+C20+C21</f>
        <v>181369</v>
      </c>
      <c r="D18" s="57">
        <f>D19+D20+D21</f>
        <v>34111.09193</v>
      </c>
      <c r="E18" s="58">
        <f t="shared" si="0"/>
        <v>18.80756464996775</v>
      </c>
    </row>
    <row r="19" spans="1:5" ht="127.5" customHeight="1">
      <c r="A19" s="55" t="s">
        <v>178</v>
      </c>
      <c r="B19" s="56" t="s">
        <v>83</v>
      </c>
      <c r="C19" s="57">
        <v>180425</v>
      </c>
      <c r="D19" s="57">
        <v>33918.37045</v>
      </c>
      <c r="E19" s="58">
        <f t="shared" si="0"/>
        <v>18.7991522516281</v>
      </c>
    </row>
    <row r="20" spans="1:5" ht="174.75" customHeight="1">
      <c r="A20" s="55" t="s">
        <v>179</v>
      </c>
      <c r="B20" s="56" t="s">
        <v>84</v>
      </c>
      <c r="C20" s="57">
        <v>555</v>
      </c>
      <c r="D20" s="57">
        <v>16.9641</v>
      </c>
      <c r="E20" s="58">
        <f t="shared" si="0"/>
        <v>3.0565945945945945</v>
      </c>
    </row>
    <row r="21" spans="1:5" ht="78.75" customHeight="1">
      <c r="A21" s="55" t="s">
        <v>337</v>
      </c>
      <c r="B21" s="56" t="s">
        <v>180</v>
      </c>
      <c r="C21" s="57">
        <v>389</v>
      </c>
      <c r="D21" s="57">
        <v>175.75738</v>
      </c>
      <c r="E21" s="58">
        <f t="shared" si="0"/>
        <v>45.18184575835476</v>
      </c>
    </row>
    <row r="22" spans="1:5" ht="63.75" customHeight="1">
      <c r="A22" s="55" t="s">
        <v>217</v>
      </c>
      <c r="B22" s="56" t="s">
        <v>216</v>
      </c>
      <c r="C22" s="57">
        <f>C23</f>
        <v>19022.8</v>
      </c>
      <c r="D22" s="57">
        <f>D23</f>
        <v>4265.3003</v>
      </c>
      <c r="E22" s="58">
        <f t="shared" si="0"/>
        <v>22.422042496372775</v>
      </c>
    </row>
    <row r="23" spans="1:5" ht="48" customHeight="1">
      <c r="A23" s="55" t="s">
        <v>219</v>
      </c>
      <c r="B23" s="56" t="s">
        <v>218</v>
      </c>
      <c r="C23" s="57">
        <f>SUM(C24:C27)</f>
        <v>19022.8</v>
      </c>
      <c r="D23" s="57">
        <f>SUM(D24:D27)</f>
        <v>4265.3003</v>
      </c>
      <c r="E23" s="58">
        <f t="shared" si="0"/>
        <v>22.422042496372775</v>
      </c>
    </row>
    <row r="24" spans="1:5" ht="111" customHeight="1">
      <c r="A24" s="55" t="s">
        <v>221</v>
      </c>
      <c r="B24" s="56" t="s">
        <v>220</v>
      </c>
      <c r="C24" s="57">
        <v>8734.58</v>
      </c>
      <c r="D24" s="57">
        <v>1914.19058</v>
      </c>
      <c r="E24" s="58">
        <f t="shared" si="0"/>
        <v>21.915084411614526</v>
      </c>
    </row>
    <row r="25" spans="1:5" ht="143.25" customHeight="1">
      <c r="A25" s="55" t="s">
        <v>223</v>
      </c>
      <c r="B25" s="56" t="s">
        <v>222</v>
      </c>
      <c r="C25" s="57">
        <v>49.78</v>
      </c>
      <c r="D25" s="57">
        <v>13.42539</v>
      </c>
      <c r="E25" s="58">
        <f t="shared" si="0"/>
        <v>26.96944556046605</v>
      </c>
    </row>
    <row r="26" spans="1:5" ht="124.5" customHeight="1">
      <c r="A26" s="55" t="s">
        <v>225</v>
      </c>
      <c r="B26" s="56" t="s">
        <v>224</v>
      </c>
      <c r="C26" s="57">
        <v>11489.84</v>
      </c>
      <c r="D26" s="57">
        <v>2679.54553</v>
      </c>
      <c r="E26" s="58">
        <f t="shared" si="0"/>
        <v>23.320999509131543</v>
      </c>
    </row>
    <row r="27" spans="1:5" ht="126" customHeight="1">
      <c r="A27" s="55" t="s">
        <v>227</v>
      </c>
      <c r="B27" s="56" t="s">
        <v>226</v>
      </c>
      <c r="C27" s="57">
        <v>-1251.4</v>
      </c>
      <c r="D27" s="57">
        <v>-341.8612</v>
      </c>
      <c r="E27" s="58">
        <f t="shared" si="0"/>
        <v>27.318299504554894</v>
      </c>
    </row>
    <row r="28" spans="1:5" ht="15" customHeight="1">
      <c r="A28" s="55" t="s">
        <v>85</v>
      </c>
      <c r="B28" s="56" t="s">
        <v>86</v>
      </c>
      <c r="C28" s="57">
        <f>C29+C32+C33+C34</f>
        <v>4535</v>
      </c>
      <c r="D28" s="57">
        <f>D29+D32+D33+D34</f>
        <v>2361.68493</v>
      </c>
      <c r="E28" s="58">
        <f t="shared" si="0"/>
        <v>52.07684520396912</v>
      </c>
    </row>
    <row r="29" spans="1:5" ht="31.5" customHeight="1">
      <c r="A29" s="55" t="s">
        <v>87</v>
      </c>
      <c r="B29" s="56" t="s">
        <v>88</v>
      </c>
      <c r="C29" s="57">
        <f>SUM(C30:C31)</f>
        <v>3425</v>
      </c>
      <c r="D29" s="57">
        <f>SUM(D30:D31)</f>
        <v>730.7189900000001</v>
      </c>
      <c r="E29" s="58">
        <f t="shared" si="0"/>
        <v>21.334861021897815</v>
      </c>
    </row>
    <row r="30" spans="1:5" ht="47.25" customHeight="1">
      <c r="A30" s="55" t="s">
        <v>89</v>
      </c>
      <c r="B30" s="56" t="s">
        <v>90</v>
      </c>
      <c r="C30" s="57">
        <v>2675</v>
      </c>
      <c r="D30" s="57">
        <v>346.19134</v>
      </c>
      <c r="E30" s="58">
        <f t="shared" si="0"/>
        <v>12.9417323364486</v>
      </c>
    </row>
    <row r="31" spans="1:5" ht="63.75" customHeight="1">
      <c r="A31" s="55" t="s">
        <v>91</v>
      </c>
      <c r="B31" s="56" t="s">
        <v>92</v>
      </c>
      <c r="C31" s="57">
        <v>750</v>
      </c>
      <c r="D31" s="57">
        <v>384.52765</v>
      </c>
      <c r="E31" s="58">
        <f t="shared" si="0"/>
        <v>51.27035333333333</v>
      </c>
    </row>
    <row r="32" spans="1:5" ht="33" customHeight="1">
      <c r="A32" s="55" t="s">
        <v>93</v>
      </c>
      <c r="B32" s="56" t="s">
        <v>94</v>
      </c>
      <c r="C32" s="57">
        <v>820</v>
      </c>
      <c r="D32" s="57">
        <v>979.2021</v>
      </c>
      <c r="E32" s="58">
        <f t="shared" si="0"/>
        <v>119.41489024390243</v>
      </c>
    </row>
    <row r="33" spans="1:5" ht="15.75" customHeight="1">
      <c r="A33" s="55" t="s">
        <v>95</v>
      </c>
      <c r="B33" s="56" t="s">
        <v>96</v>
      </c>
      <c r="C33" s="57">
        <v>222</v>
      </c>
      <c r="D33" s="57">
        <v>298.78904</v>
      </c>
      <c r="E33" s="58">
        <f t="shared" si="0"/>
        <v>134.58965765765768</v>
      </c>
    </row>
    <row r="34" spans="1:5" ht="33" customHeight="1">
      <c r="A34" s="55" t="s">
        <v>182</v>
      </c>
      <c r="B34" s="56" t="s">
        <v>181</v>
      </c>
      <c r="C34" s="57">
        <v>68</v>
      </c>
      <c r="D34" s="57">
        <v>352.9748</v>
      </c>
      <c r="E34" s="58">
        <f>D34/C34*100</f>
        <v>519.0805882352942</v>
      </c>
    </row>
    <row r="35" spans="1:5" ht="15.75">
      <c r="A35" s="55" t="s">
        <v>97</v>
      </c>
      <c r="B35" s="56" t="s">
        <v>98</v>
      </c>
      <c r="C35" s="57">
        <f>C36</f>
        <v>1104</v>
      </c>
      <c r="D35" s="57">
        <f>D36</f>
        <v>167.34676</v>
      </c>
      <c r="E35" s="58">
        <f t="shared" si="0"/>
        <v>15.158221014492753</v>
      </c>
    </row>
    <row r="36" spans="1:5" ht="46.5" customHeight="1">
      <c r="A36" s="55" t="s">
        <v>99</v>
      </c>
      <c r="B36" s="56" t="s">
        <v>100</v>
      </c>
      <c r="C36" s="57">
        <f>SUM(C37)</f>
        <v>1104</v>
      </c>
      <c r="D36" s="57">
        <f>SUM(D37)</f>
        <v>167.34676</v>
      </c>
      <c r="E36" s="58">
        <f t="shared" si="0"/>
        <v>15.158221014492753</v>
      </c>
    </row>
    <row r="37" spans="1:5" ht="82.5" customHeight="1">
      <c r="A37" s="55" t="s">
        <v>338</v>
      </c>
      <c r="B37" s="56" t="s">
        <v>101</v>
      </c>
      <c r="C37" s="57">
        <v>1104</v>
      </c>
      <c r="D37" s="57">
        <v>167.34676</v>
      </c>
      <c r="E37" s="58">
        <f t="shared" si="0"/>
        <v>15.158221014492753</v>
      </c>
    </row>
    <row r="38" spans="1:5" ht="48" customHeight="1">
      <c r="A38" s="55" t="s">
        <v>176</v>
      </c>
      <c r="B38" s="56" t="s">
        <v>177</v>
      </c>
      <c r="C38" s="57">
        <f>C39+C42+C44+C45</f>
        <v>4179.766</v>
      </c>
      <c r="D38" s="57">
        <f>D39+D42+D45+D44</f>
        <v>1466.64404</v>
      </c>
      <c r="E38" s="58">
        <f t="shared" si="0"/>
        <v>35.089142310837495</v>
      </c>
    </row>
    <row r="39" spans="1:5" ht="113.25" customHeight="1">
      <c r="A39" s="55" t="s">
        <v>103</v>
      </c>
      <c r="B39" s="56" t="s">
        <v>104</v>
      </c>
      <c r="C39" s="57">
        <f>SUM(C40:C41)</f>
        <v>2000</v>
      </c>
      <c r="D39" s="57">
        <f>SUM(D40:D41)</f>
        <v>209.75444</v>
      </c>
      <c r="E39" s="58">
        <f t="shared" si="0"/>
        <v>10.487722</v>
      </c>
    </row>
    <row r="40" spans="1:5" ht="160.5" customHeight="1">
      <c r="A40" s="55" t="s">
        <v>261</v>
      </c>
      <c r="B40" s="56" t="s">
        <v>262</v>
      </c>
      <c r="C40" s="57">
        <v>2000</v>
      </c>
      <c r="D40" s="57">
        <v>209.75444</v>
      </c>
      <c r="E40" s="58">
        <f t="shared" si="0"/>
        <v>10.487722</v>
      </c>
    </row>
    <row r="41" spans="1:5" ht="0.75" customHeight="1">
      <c r="A41" s="55" t="s">
        <v>105</v>
      </c>
      <c r="B41" s="56" t="s">
        <v>183</v>
      </c>
      <c r="C41" s="57"/>
      <c r="D41" s="57"/>
      <c r="E41" s="58" t="e">
        <f t="shared" si="0"/>
        <v>#DIV/0!</v>
      </c>
    </row>
    <row r="42" spans="1:5" ht="129.75" customHeight="1">
      <c r="A42" s="55" t="s">
        <v>106</v>
      </c>
      <c r="B42" s="56" t="s">
        <v>107</v>
      </c>
      <c r="C42" s="57">
        <f>C43</f>
        <v>389.766</v>
      </c>
      <c r="D42" s="57">
        <f>SUM(D43)</f>
        <v>31.83087</v>
      </c>
      <c r="E42" s="58">
        <f t="shared" si="0"/>
        <v>8.166661535382767</v>
      </c>
    </row>
    <row r="43" spans="1:5" ht="93.75" customHeight="1">
      <c r="A43" s="55" t="s">
        <v>108</v>
      </c>
      <c r="B43" s="56" t="s">
        <v>109</v>
      </c>
      <c r="C43" s="57">
        <v>389.766</v>
      </c>
      <c r="D43" s="57">
        <v>31.83087</v>
      </c>
      <c r="E43" s="58">
        <f t="shared" si="0"/>
        <v>8.166661535382767</v>
      </c>
    </row>
    <row r="44" spans="1:5" ht="65.25" customHeight="1">
      <c r="A44" s="55" t="s">
        <v>254</v>
      </c>
      <c r="B44" s="56" t="s">
        <v>255</v>
      </c>
      <c r="C44" s="57">
        <v>1400</v>
      </c>
      <c r="D44" s="57">
        <v>1001.90068</v>
      </c>
      <c r="E44" s="58">
        <f>D44/C44*100</f>
        <v>71.56433428571428</v>
      </c>
    </row>
    <row r="45" spans="1:5" ht="110.25" customHeight="1">
      <c r="A45" s="55" t="s">
        <v>339</v>
      </c>
      <c r="B45" s="56" t="s">
        <v>247</v>
      </c>
      <c r="C45" s="57">
        <v>390</v>
      </c>
      <c r="D45" s="57">
        <v>223.15805</v>
      </c>
      <c r="E45" s="58">
        <f>D45/C45*100</f>
        <v>57.22001282051282</v>
      </c>
    </row>
    <row r="46" spans="1:5" ht="31.5">
      <c r="A46" s="55" t="s">
        <v>110</v>
      </c>
      <c r="B46" s="56" t="s">
        <v>111</v>
      </c>
      <c r="C46" s="57">
        <f>C47</f>
        <v>320.367</v>
      </c>
      <c r="D46" s="57">
        <f>D47</f>
        <v>265.77067</v>
      </c>
      <c r="E46" s="58">
        <f t="shared" si="0"/>
        <v>82.95819169889532</v>
      </c>
    </row>
    <row r="47" spans="1:5" ht="33" customHeight="1">
      <c r="A47" s="55" t="s">
        <v>112</v>
      </c>
      <c r="B47" s="56" t="s">
        <v>113</v>
      </c>
      <c r="C47" s="57">
        <v>320.367</v>
      </c>
      <c r="D47" s="57">
        <v>265.77067</v>
      </c>
      <c r="E47" s="58">
        <f t="shared" si="0"/>
        <v>82.95819169889532</v>
      </c>
    </row>
    <row r="48" spans="1:5" ht="47.25">
      <c r="A48" s="55" t="s">
        <v>114</v>
      </c>
      <c r="B48" s="56" t="s">
        <v>115</v>
      </c>
      <c r="C48" s="57">
        <f>SUM(C49:C50)</f>
        <v>2000</v>
      </c>
      <c r="D48" s="57">
        <f>D49+D50</f>
        <v>186.9889</v>
      </c>
      <c r="E48" s="58">
        <f t="shared" si="0"/>
        <v>9.349445000000001</v>
      </c>
    </row>
    <row r="49" spans="1:5" ht="50.25" customHeight="1">
      <c r="A49" s="55" t="s">
        <v>249</v>
      </c>
      <c r="B49" s="56" t="s">
        <v>248</v>
      </c>
      <c r="C49" s="57">
        <v>1700</v>
      </c>
      <c r="D49" s="57">
        <v>90.97815</v>
      </c>
      <c r="E49" s="58">
        <f>D49/C49*100</f>
        <v>5.351655882352941</v>
      </c>
    </row>
    <row r="50" spans="1:5" ht="34.5" customHeight="1">
      <c r="A50" s="55" t="s">
        <v>187</v>
      </c>
      <c r="B50" s="56" t="s">
        <v>186</v>
      </c>
      <c r="C50" s="57">
        <f>C51</f>
        <v>300</v>
      </c>
      <c r="D50" s="57">
        <f>D51</f>
        <v>96.01075</v>
      </c>
      <c r="E50" s="58">
        <f t="shared" si="0"/>
        <v>32.00358333333334</v>
      </c>
    </row>
    <row r="51" spans="1:5" ht="31.5">
      <c r="A51" s="55" t="s">
        <v>184</v>
      </c>
      <c r="B51" s="56" t="s">
        <v>185</v>
      </c>
      <c r="C51" s="57">
        <v>300</v>
      </c>
      <c r="D51" s="57">
        <v>96.01075</v>
      </c>
      <c r="E51" s="58">
        <f t="shared" si="0"/>
        <v>32.00358333333334</v>
      </c>
    </row>
    <row r="52" spans="1:5" ht="47.25">
      <c r="A52" s="55" t="s">
        <v>158</v>
      </c>
      <c r="B52" s="56" t="s">
        <v>159</v>
      </c>
      <c r="C52" s="57">
        <f>C53+C54</f>
        <v>1135.8</v>
      </c>
      <c r="D52" s="57">
        <f>D54+D53</f>
        <v>343.32581</v>
      </c>
      <c r="E52" s="58">
        <f>E56</f>
        <v>32.5975125</v>
      </c>
    </row>
    <row r="53" spans="1:5" ht="144" customHeight="1">
      <c r="A53" s="55" t="s">
        <v>240</v>
      </c>
      <c r="B53" s="56" t="s">
        <v>241</v>
      </c>
      <c r="C53" s="57">
        <v>335.8</v>
      </c>
      <c r="D53" s="57">
        <v>82.54571</v>
      </c>
      <c r="E53" s="58">
        <f>D53/C53*100</f>
        <v>24.581807623585465</v>
      </c>
    </row>
    <row r="54" spans="1:5" ht="79.5" customHeight="1">
      <c r="A54" s="55" t="s">
        <v>160</v>
      </c>
      <c r="B54" s="56" t="s">
        <v>168</v>
      </c>
      <c r="C54" s="57">
        <f>SUM(C55:C56)</f>
        <v>800</v>
      </c>
      <c r="D54" s="57">
        <f>SUM(D55:D56)</f>
        <v>260.7801</v>
      </c>
      <c r="E54" s="58">
        <f>E56</f>
        <v>32.5975125</v>
      </c>
    </row>
    <row r="55" spans="1:5" ht="78" customHeight="1" hidden="1">
      <c r="A55" s="55" t="s">
        <v>264</v>
      </c>
      <c r="B55" s="56" t="s">
        <v>263</v>
      </c>
      <c r="C55" s="57"/>
      <c r="D55" s="57"/>
      <c r="E55" s="58"/>
    </row>
    <row r="56" spans="1:5" ht="80.25" customHeight="1">
      <c r="A56" s="55" t="s">
        <v>340</v>
      </c>
      <c r="B56" s="56" t="s">
        <v>263</v>
      </c>
      <c r="C56" s="57">
        <v>800</v>
      </c>
      <c r="D56" s="57">
        <v>260.7801</v>
      </c>
      <c r="E56" s="58">
        <f>D56/C56*100</f>
        <v>32.5975125</v>
      </c>
    </row>
    <row r="57" spans="1:5" ht="31.5">
      <c r="A57" s="55" t="s">
        <v>116</v>
      </c>
      <c r="B57" s="56" t="s">
        <v>117</v>
      </c>
      <c r="C57" s="57">
        <f>C58+C67</f>
        <v>100</v>
      </c>
      <c r="D57" s="57">
        <f>D58+D67</f>
        <v>251.09411</v>
      </c>
      <c r="E57" s="58">
        <f t="shared" si="0"/>
        <v>251.09411</v>
      </c>
    </row>
    <row r="58" spans="1:5" ht="66" customHeight="1">
      <c r="A58" s="55" t="s">
        <v>294</v>
      </c>
      <c r="B58" s="56" t="s">
        <v>293</v>
      </c>
      <c r="C58" s="57">
        <f>C59+C65+C66+C60+C62</f>
        <v>100</v>
      </c>
      <c r="D58" s="57">
        <f>D59+D65+D66+D60+D61+D62+D63+D64</f>
        <v>217.76765</v>
      </c>
      <c r="E58" s="58">
        <f t="shared" si="0"/>
        <v>217.76765</v>
      </c>
    </row>
    <row r="59" spans="1:5" ht="130.5" customHeight="1">
      <c r="A59" s="55" t="s">
        <v>341</v>
      </c>
      <c r="B59" s="56" t="s">
        <v>290</v>
      </c>
      <c r="C59" s="57"/>
      <c r="D59" s="57">
        <v>1.2</v>
      </c>
      <c r="E59" s="58" t="e">
        <f t="shared" si="0"/>
        <v>#DIV/0!</v>
      </c>
    </row>
    <row r="60" spans="1:5" ht="159.75" customHeight="1">
      <c r="A60" s="55" t="s">
        <v>342</v>
      </c>
      <c r="B60" s="56" t="s">
        <v>313</v>
      </c>
      <c r="C60" s="57">
        <v>30</v>
      </c>
      <c r="D60" s="57">
        <v>31.87846</v>
      </c>
      <c r="E60" s="58">
        <f>D60/C60*100</f>
        <v>106.26153333333332</v>
      </c>
    </row>
    <row r="61" spans="1:5" ht="142.5" customHeight="1">
      <c r="A61" s="55" t="s">
        <v>343</v>
      </c>
      <c r="B61" s="56" t="s">
        <v>314</v>
      </c>
      <c r="C61" s="57"/>
      <c r="D61" s="57">
        <v>2.1</v>
      </c>
      <c r="E61" s="58" t="e">
        <f>D61/C61*100</f>
        <v>#DIV/0!</v>
      </c>
    </row>
    <row r="62" spans="1:5" ht="144" customHeight="1">
      <c r="A62" s="55" t="s">
        <v>344</v>
      </c>
      <c r="B62" s="56" t="s">
        <v>315</v>
      </c>
      <c r="C62" s="57">
        <v>50</v>
      </c>
      <c r="D62" s="57">
        <v>37.50764</v>
      </c>
      <c r="E62" s="58">
        <f>D62/C62*100</f>
        <v>75.01528</v>
      </c>
    </row>
    <row r="63" spans="1:5" ht="176.25" customHeight="1">
      <c r="A63" s="55" t="s">
        <v>345</v>
      </c>
      <c r="B63" s="56" t="s">
        <v>316</v>
      </c>
      <c r="C63" s="57">
        <v>0</v>
      </c>
      <c r="D63" s="57">
        <v>31.5</v>
      </c>
      <c r="E63" s="58" t="e">
        <f>D63/C63*100</f>
        <v>#DIV/0!</v>
      </c>
    </row>
    <row r="64" spans="1:5" ht="190.5" customHeight="1">
      <c r="A64" s="55" t="s">
        <v>346</v>
      </c>
      <c r="B64" s="56" t="s">
        <v>317</v>
      </c>
      <c r="C64" s="57">
        <v>0</v>
      </c>
      <c r="D64" s="57">
        <v>10.9</v>
      </c>
      <c r="E64" s="58" t="e">
        <f>D64/C64*100</f>
        <v>#DIV/0!</v>
      </c>
    </row>
    <row r="65" spans="1:5" ht="127.5" customHeight="1">
      <c r="A65" s="55" t="s">
        <v>347</v>
      </c>
      <c r="B65" s="56" t="s">
        <v>291</v>
      </c>
      <c r="C65" s="57">
        <v>0</v>
      </c>
      <c r="D65" s="57">
        <v>90</v>
      </c>
      <c r="E65" s="58" t="e">
        <f t="shared" si="0"/>
        <v>#DIV/0!</v>
      </c>
    </row>
    <row r="66" spans="1:5" ht="144" customHeight="1">
      <c r="A66" s="55" t="s">
        <v>348</v>
      </c>
      <c r="B66" s="56" t="s">
        <v>292</v>
      </c>
      <c r="C66" s="57">
        <v>20</v>
      </c>
      <c r="D66" s="57">
        <v>12.68155</v>
      </c>
      <c r="E66" s="58">
        <f>D66/C66*100</f>
        <v>63.40774999999999</v>
      </c>
    </row>
    <row r="67" spans="1:5" ht="33" customHeight="1">
      <c r="A67" s="55" t="s">
        <v>295</v>
      </c>
      <c r="B67" s="56" t="s">
        <v>296</v>
      </c>
      <c r="C67" s="57">
        <f>SUM(C68:C69)</f>
        <v>0</v>
      </c>
      <c r="D67" s="57">
        <f>SUM(D68:D70)</f>
        <v>33.32646</v>
      </c>
      <c r="E67" s="58" t="e">
        <f t="shared" si="0"/>
        <v>#DIV/0!</v>
      </c>
    </row>
    <row r="68" spans="1:5" ht="114" customHeight="1">
      <c r="A68" s="55" t="s">
        <v>349</v>
      </c>
      <c r="B68" s="56" t="s">
        <v>297</v>
      </c>
      <c r="C68" s="57">
        <v>0</v>
      </c>
      <c r="D68" s="57">
        <v>33.17646</v>
      </c>
      <c r="E68" s="58" t="e">
        <f t="shared" si="0"/>
        <v>#DIV/0!</v>
      </c>
    </row>
    <row r="69" spans="1:5" ht="111" customHeight="1">
      <c r="A69" s="55" t="s">
        <v>350</v>
      </c>
      <c r="B69" s="56" t="s">
        <v>298</v>
      </c>
      <c r="C69" s="57">
        <v>0</v>
      </c>
      <c r="D69" s="57">
        <v>0.15</v>
      </c>
      <c r="E69" s="58" t="e">
        <f t="shared" si="0"/>
        <v>#DIV/0!</v>
      </c>
    </row>
    <row r="70" spans="1:5" ht="160.5" customHeight="1" hidden="1">
      <c r="A70" s="55" t="s">
        <v>304</v>
      </c>
      <c r="B70" s="56" t="s">
        <v>303</v>
      </c>
      <c r="C70" s="57"/>
      <c r="D70" s="57">
        <v>0</v>
      </c>
      <c r="E70" s="58" t="e">
        <f>D70/C70*100</f>
        <v>#DIV/0!</v>
      </c>
    </row>
    <row r="71" spans="1:5" ht="17.25" customHeight="1">
      <c r="A71" s="55" t="s">
        <v>120</v>
      </c>
      <c r="B71" s="56" t="s">
        <v>121</v>
      </c>
      <c r="C71" s="57">
        <f>C72+C73</f>
        <v>33</v>
      </c>
      <c r="D71" s="57">
        <f>D72</f>
        <v>-0.53</v>
      </c>
      <c r="E71" s="58">
        <f>D71/C71*100</f>
        <v>-1.606060606060606</v>
      </c>
    </row>
    <row r="72" spans="1:5" ht="33.75" customHeight="1">
      <c r="A72" s="55" t="s">
        <v>191</v>
      </c>
      <c r="B72" s="56" t="s">
        <v>190</v>
      </c>
      <c r="C72" s="57"/>
      <c r="D72" s="57">
        <v>-0.53</v>
      </c>
      <c r="E72" s="58"/>
    </row>
    <row r="73" spans="1:5" ht="33" customHeight="1">
      <c r="A73" s="55" t="s">
        <v>327</v>
      </c>
      <c r="B73" s="56" t="s">
        <v>326</v>
      </c>
      <c r="C73" s="57">
        <v>33</v>
      </c>
      <c r="D73" s="57"/>
      <c r="E73" s="58">
        <f t="shared" si="0"/>
        <v>0</v>
      </c>
    </row>
    <row r="74" spans="1:5" ht="15.75" customHeight="1">
      <c r="A74" s="55" t="s">
        <v>122</v>
      </c>
      <c r="B74" s="56" t="s">
        <v>123</v>
      </c>
      <c r="C74" s="57">
        <f>C75+C111+C116+C115</f>
        <v>766415.19444</v>
      </c>
      <c r="D74" s="57">
        <f>D75+D111+D116+D115</f>
        <v>167975.76426</v>
      </c>
      <c r="E74" s="58">
        <f t="shared" si="0"/>
        <v>21.917071253100037</v>
      </c>
    </row>
    <row r="75" spans="1:5" ht="63.75" customHeight="1">
      <c r="A75" s="55" t="s">
        <v>189</v>
      </c>
      <c r="B75" s="56" t="s">
        <v>188</v>
      </c>
      <c r="C75" s="57">
        <f>C76+C81+C91+C104</f>
        <v>766415.19444</v>
      </c>
      <c r="D75" s="57">
        <f>D76+D81+D91+D104</f>
        <v>168347.63483999998</v>
      </c>
      <c r="E75" s="58">
        <f>D75/C75*100</f>
        <v>21.96559202652647</v>
      </c>
    </row>
    <row r="76" spans="1:5" ht="48" customHeight="1">
      <c r="A76" s="55" t="s">
        <v>124</v>
      </c>
      <c r="B76" s="56" t="s">
        <v>270</v>
      </c>
      <c r="C76" s="57">
        <f>C77+C78</f>
        <v>195734.7</v>
      </c>
      <c r="D76" s="57">
        <f>D77+D78+D79+D80</f>
        <v>48933.675</v>
      </c>
      <c r="E76" s="58">
        <f t="shared" si="0"/>
        <v>25</v>
      </c>
    </row>
    <row r="77" spans="1:5" ht="63.75" customHeight="1">
      <c r="A77" s="55" t="s">
        <v>328</v>
      </c>
      <c r="B77" s="56" t="s">
        <v>269</v>
      </c>
      <c r="C77" s="57">
        <v>144306.2</v>
      </c>
      <c r="D77" s="57">
        <v>36076.55001</v>
      </c>
      <c r="E77" s="58">
        <f t="shared" si="0"/>
        <v>25.000000006929707</v>
      </c>
    </row>
    <row r="78" spans="1:5" ht="64.5" customHeight="1">
      <c r="A78" s="55" t="s">
        <v>329</v>
      </c>
      <c r="B78" s="56" t="s">
        <v>271</v>
      </c>
      <c r="C78" s="57">
        <v>51428.5</v>
      </c>
      <c r="D78" s="57">
        <v>12857.12499</v>
      </c>
      <c r="E78" s="58">
        <f t="shared" si="0"/>
        <v>24.99999998055553</v>
      </c>
    </row>
    <row r="79" spans="1:5" ht="72.75" customHeight="1" hidden="1">
      <c r="A79" s="55" t="s">
        <v>318</v>
      </c>
      <c r="B79" s="56" t="s">
        <v>319</v>
      </c>
      <c r="C79" s="57">
        <v>0</v>
      </c>
      <c r="D79" s="57">
        <v>0</v>
      </c>
      <c r="E79" s="58" t="e">
        <f>D79/C79*100</f>
        <v>#DIV/0!</v>
      </c>
    </row>
    <row r="80" spans="1:5" ht="35.25" customHeight="1" hidden="1">
      <c r="A80" s="55" t="s">
        <v>321</v>
      </c>
      <c r="B80" s="56" t="s">
        <v>320</v>
      </c>
      <c r="C80" s="57">
        <v>0</v>
      </c>
      <c r="D80" s="57">
        <v>0</v>
      </c>
      <c r="E80" s="58" t="e">
        <f>D80/C80*100</f>
        <v>#DIV/0!</v>
      </c>
    </row>
    <row r="81" spans="1:5" ht="47.25" customHeight="1">
      <c r="A81" s="55" t="s">
        <v>125</v>
      </c>
      <c r="B81" s="56" t="s">
        <v>272</v>
      </c>
      <c r="C81" s="57">
        <f>C83+C88+C89+C84+C82+C85+C86+C87</f>
        <v>175944.12844</v>
      </c>
      <c r="D81" s="57">
        <f>D83+D88+D89+D84+D82+D85+D86+D87</f>
        <v>33561.09338</v>
      </c>
      <c r="E81" s="58">
        <f t="shared" si="0"/>
        <v>19.074858409637077</v>
      </c>
    </row>
    <row r="82" spans="1:5" ht="29.25" customHeight="1" hidden="1">
      <c r="A82" s="55" t="s">
        <v>252</v>
      </c>
      <c r="B82" s="56" t="s">
        <v>253</v>
      </c>
      <c r="C82" s="57"/>
      <c r="D82" s="57"/>
      <c r="E82" s="58" t="e">
        <f aca="true" t="shared" si="1" ref="E82:E117">D82/C82*100</f>
        <v>#DIV/0!</v>
      </c>
    </row>
    <row r="83" spans="1:5" ht="97.5" customHeight="1">
      <c r="A83" s="55" t="s">
        <v>333</v>
      </c>
      <c r="B83" s="56" t="s">
        <v>332</v>
      </c>
      <c r="C83" s="57">
        <v>1793.93</v>
      </c>
      <c r="D83" s="57">
        <v>0</v>
      </c>
      <c r="E83" s="58">
        <f t="shared" si="1"/>
        <v>0</v>
      </c>
    </row>
    <row r="84" spans="1:5" ht="112.5" customHeight="1">
      <c r="A84" s="55" t="s">
        <v>331</v>
      </c>
      <c r="B84" s="56" t="s">
        <v>330</v>
      </c>
      <c r="C84" s="57">
        <v>7069.7</v>
      </c>
      <c r="D84" s="57">
        <v>2069.69999</v>
      </c>
      <c r="E84" s="58">
        <f t="shared" si="1"/>
        <v>29.275640974864565</v>
      </c>
    </row>
    <row r="85" spans="1:5" ht="93.75" customHeight="1">
      <c r="A85" s="55" t="s">
        <v>306</v>
      </c>
      <c r="B85" s="56" t="s">
        <v>305</v>
      </c>
      <c r="C85" s="57">
        <v>669.204</v>
      </c>
      <c r="D85" s="57">
        <v>0</v>
      </c>
      <c r="E85" s="58">
        <f t="shared" si="1"/>
        <v>0</v>
      </c>
    </row>
    <row r="86" spans="1:5" ht="48.75" customHeight="1">
      <c r="A86" s="55" t="s">
        <v>308</v>
      </c>
      <c r="B86" s="56" t="s">
        <v>307</v>
      </c>
      <c r="C86" s="57">
        <v>0</v>
      </c>
      <c r="D86" s="57">
        <v>747.65988</v>
      </c>
      <c r="E86" s="58" t="e">
        <f>D86/C86*100</f>
        <v>#DIV/0!</v>
      </c>
    </row>
    <row r="87" spans="1:5" ht="33.75" customHeight="1">
      <c r="A87" s="55" t="s">
        <v>310</v>
      </c>
      <c r="B87" s="56" t="s">
        <v>309</v>
      </c>
      <c r="C87" s="57">
        <v>50</v>
      </c>
      <c r="D87" s="57">
        <v>50</v>
      </c>
      <c r="E87" s="58">
        <f>D87/C87*100</f>
        <v>100</v>
      </c>
    </row>
    <row r="88" spans="1:5" ht="0.75" customHeight="1" hidden="1">
      <c r="A88" s="55" t="s">
        <v>175</v>
      </c>
      <c r="B88" s="56" t="s">
        <v>273</v>
      </c>
      <c r="C88" s="57">
        <v>0</v>
      </c>
      <c r="D88" s="57">
        <v>0</v>
      </c>
      <c r="E88" s="58" t="e">
        <f t="shared" si="1"/>
        <v>#DIV/0!</v>
      </c>
    </row>
    <row r="89" spans="1:5" ht="33" customHeight="1">
      <c r="A89" s="55" t="s">
        <v>126</v>
      </c>
      <c r="B89" s="56" t="s">
        <v>274</v>
      </c>
      <c r="C89" s="59">
        <v>166361.29444</v>
      </c>
      <c r="D89" s="57">
        <v>30693.73351</v>
      </c>
      <c r="E89" s="58">
        <f t="shared" si="1"/>
        <v>18.450044893747823</v>
      </c>
    </row>
    <row r="90" spans="1:5" ht="30.75" customHeight="1" hidden="1">
      <c r="A90" s="55" t="s">
        <v>127</v>
      </c>
      <c r="B90" s="56" t="s">
        <v>128</v>
      </c>
      <c r="C90" s="57"/>
      <c r="D90" s="57"/>
      <c r="E90" s="58" t="e">
        <f t="shared" si="1"/>
        <v>#DIV/0!</v>
      </c>
    </row>
    <row r="91" spans="1:5" ht="46.5" customHeight="1">
      <c r="A91" s="55" t="s">
        <v>129</v>
      </c>
      <c r="B91" s="56" t="s">
        <v>275</v>
      </c>
      <c r="C91" s="57">
        <f>C96+C97+C100+C101+C102+C99+C98</f>
        <v>370025.56799999997</v>
      </c>
      <c r="D91" s="57">
        <f>D96+D97+D100+D101+D102+D99</f>
        <v>80531.59146</v>
      </c>
      <c r="E91" s="58">
        <f t="shared" si="1"/>
        <v>21.76379105240641</v>
      </c>
    </row>
    <row r="92" spans="1:5" ht="42.75" customHeight="1" hidden="1">
      <c r="A92" s="55" t="s">
        <v>132</v>
      </c>
      <c r="B92" s="56" t="s">
        <v>133</v>
      </c>
      <c r="C92" s="57"/>
      <c r="D92" s="57"/>
      <c r="E92" s="58" t="e">
        <f t="shared" si="1"/>
        <v>#DIV/0!</v>
      </c>
    </row>
    <row r="93" spans="1:5" ht="42.75" customHeight="1" hidden="1">
      <c r="A93" s="55" t="s">
        <v>134</v>
      </c>
      <c r="B93" s="56" t="s">
        <v>135</v>
      </c>
      <c r="C93" s="57"/>
      <c r="D93" s="57"/>
      <c r="E93" s="58" t="e">
        <f t="shared" si="1"/>
        <v>#DIV/0!</v>
      </c>
    </row>
    <row r="94" spans="1:5" ht="35.25" customHeight="1" hidden="1">
      <c r="A94" s="55" t="s">
        <v>136</v>
      </c>
      <c r="B94" s="56" t="s">
        <v>305</v>
      </c>
      <c r="C94" s="57"/>
      <c r="D94" s="57"/>
      <c r="E94" s="58" t="e">
        <f t="shared" si="1"/>
        <v>#DIV/0!</v>
      </c>
    </row>
    <row r="95" spans="1:5" ht="36" customHeight="1" hidden="1">
      <c r="A95" s="55" t="s">
        <v>137</v>
      </c>
      <c r="B95" s="56" t="s">
        <v>138</v>
      </c>
      <c r="C95" s="57">
        <v>614</v>
      </c>
      <c r="D95" s="57">
        <v>160</v>
      </c>
      <c r="E95" s="58">
        <f t="shared" si="1"/>
        <v>26.058631921824105</v>
      </c>
    </row>
    <row r="96" spans="1:5" ht="63.75" customHeight="1">
      <c r="A96" s="55" t="s">
        <v>139</v>
      </c>
      <c r="B96" s="56" t="s">
        <v>276</v>
      </c>
      <c r="C96" s="57">
        <v>30770.381</v>
      </c>
      <c r="D96" s="57">
        <v>4261.09146</v>
      </c>
      <c r="E96" s="58">
        <f t="shared" si="1"/>
        <v>13.848029571034559</v>
      </c>
    </row>
    <row r="97" spans="1:5" ht="96.75" customHeight="1">
      <c r="A97" s="55" t="s">
        <v>265</v>
      </c>
      <c r="B97" s="56" t="s">
        <v>277</v>
      </c>
      <c r="C97" s="57">
        <v>4300.5</v>
      </c>
      <c r="D97" s="57">
        <v>1270.5</v>
      </c>
      <c r="E97" s="58">
        <f t="shared" si="1"/>
        <v>29.543076386466687</v>
      </c>
    </row>
    <row r="98" spans="1:5" ht="47.25" customHeight="1">
      <c r="A98" s="55" t="s">
        <v>299</v>
      </c>
      <c r="B98" s="56" t="s">
        <v>300</v>
      </c>
      <c r="C98" s="57">
        <v>262.793</v>
      </c>
      <c r="D98" s="57">
        <v>0</v>
      </c>
      <c r="E98" s="58">
        <f>D98/C98*100</f>
        <v>0</v>
      </c>
    </row>
    <row r="99" spans="1:5" ht="93.75" customHeight="1">
      <c r="A99" s="55" t="s">
        <v>265</v>
      </c>
      <c r="B99" s="56" t="s">
        <v>278</v>
      </c>
      <c r="C99" s="57">
        <v>12.894</v>
      </c>
      <c r="D99" s="57">
        <v>0</v>
      </c>
      <c r="E99" s="58">
        <f>D99/C99*100</f>
        <v>0</v>
      </c>
    </row>
    <row r="100" spans="1:5" ht="82.5" customHeight="1" hidden="1">
      <c r="A100" s="55" t="s">
        <v>131</v>
      </c>
      <c r="B100" s="56" t="s">
        <v>279</v>
      </c>
      <c r="C100" s="57"/>
      <c r="D100" s="57">
        <v>0</v>
      </c>
      <c r="E100" s="58" t="e">
        <f>D100/C100*100</f>
        <v>#DIV/0!</v>
      </c>
    </row>
    <row r="101" spans="1:5" ht="62.25" customHeight="1" hidden="1">
      <c r="A101" s="55" t="s">
        <v>130</v>
      </c>
      <c r="B101" s="56" t="s">
        <v>280</v>
      </c>
      <c r="C101" s="57"/>
      <c r="D101" s="57">
        <v>0</v>
      </c>
      <c r="E101" s="58" t="e">
        <f>D101/C101*100</f>
        <v>#DIV/0!</v>
      </c>
    </row>
    <row r="102" spans="1:5" ht="18.75" customHeight="1">
      <c r="A102" s="55" t="s">
        <v>140</v>
      </c>
      <c r="B102" s="56" t="s">
        <v>281</v>
      </c>
      <c r="C102" s="57">
        <f>C103</f>
        <v>334679</v>
      </c>
      <c r="D102" s="57">
        <f>D103</f>
        <v>75000</v>
      </c>
      <c r="E102" s="58">
        <f t="shared" si="1"/>
        <v>22.409532716423797</v>
      </c>
    </row>
    <row r="103" spans="1:5" ht="32.25" customHeight="1">
      <c r="A103" s="55" t="s">
        <v>141</v>
      </c>
      <c r="B103" s="56" t="s">
        <v>282</v>
      </c>
      <c r="C103" s="57">
        <v>334679</v>
      </c>
      <c r="D103" s="57">
        <v>75000</v>
      </c>
      <c r="E103" s="58">
        <f t="shared" si="1"/>
        <v>22.409532716423797</v>
      </c>
    </row>
    <row r="104" spans="1:5" ht="16.5" customHeight="1">
      <c r="A104" s="55" t="s">
        <v>142</v>
      </c>
      <c r="B104" s="56" t="s">
        <v>283</v>
      </c>
      <c r="C104" s="57">
        <f>C105+C109+C106+C108+C107+C110+C112</f>
        <v>24710.798</v>
      </c>
      <c r="D104" s="57">
        <f>D105+D109+D106+D108+D107+D110+D112+D113</f>
        <v>5321.275</v>
      </c>
      <c r="E104" s="58">
        <f t="shared" si="1"/>
        <v>21.534209457743938</v>
      </c>
    </row>
    <row r="105" spans="1:5" ht="112.5" customHeight="1">
      <c r="A105" s="55" t="s">
        <v>351</v>
      </c>
      <c r="B105" s="56" t="s">
        <v>284</v>
      </c>
      <c r="C105" s="57">
        <v>4188.998</v>
      </c>
      <c r="D105" s="57">
        <v>1201.275</v>
      </c>
      <c r="E105" s="58">
        <f t="shared" si="1"/>
        <v>28.67690555116045</v>
      </c>
    </row>
    <row r="106" spans="1:5" ht="90.75" customHeight="1" hidden="1">
      <c r="A106" s="55" t="s">
        <v>213</v>
      </c>
      <c r="B106" s="56" t="s">
        <v>212</v>
      </c>
      <c r="C106" s="57"/>
      <c r="D106" s="57"/>
      <c r="E106" s="58" t="e">
        <f>D106/C106*100</f>
        <v>#DIV/0!</v>
      </c>
    </row>
    <row r="107" spans="1:5" ht="111.75" customHeight="1" hidden="1">
      <c r="A107" s="55" t="s">
        <v>246</v>
      </c>
      <c r="B107" s="56" t="s">
        <v>245</v>
      </c>
      <c r="C107" s="57"/>
      <c r="D107" s="57"/>
      <c r="E107" s="58" t="e">
        <f>D107/C107*100</f>
        <v>#DIV/0!</v>
      </c>
    </row>
    <row r="108" spans="1:5" ht="118.5" customHeight="1" hidden="1">
      <c r="A108" s="55" t="s">
        <v>251</v>
      </c>
      <c r="B108" s="56" t="s">
        <v>250</v>
      </c>
      <c r="C108" s="57"/>
      <c r="D108" s="57"/>
      <c r="E108" s="58" t="e">
        <f>D108/C108*100</f>
        <v>#DIV/0!</v>
      </c>
    </row>
    <row r="109" spans="1:5" ht="49.5" customHeight="1" hidden="1">
      <c r="A109" s="55" t="s">
        <v>174</v>
      </c>
      <c r="B109" s="56" t="s">
        <v>163</v>
      </c>
      <c r="C109" s="57"/>
      <c r="D109" s="57"/>
      <c r="E109" s="58" t="e">
        <f t="shared" si="1"/>
        <v>#DIV/0!</v>
      </c>
    </row>
    <row r="110" spans="1:5" ht="49.5" customHeight="1" hidden="1">
      <c r="A110" s="55" t="s">
        <v>259</v>
      </c>
      <c r="B110" s="56" t="s">
        <v>260</v>
      </c>
      <c r="C110" s="57"/>
      <c r="D110" s="57"/>
      <c r="E110" s="58" t="e">
        <f>D110/C110*100</f>
        <v>#DIV/0!</v>
      </c>
    </row>
    <row r="111" spans="1:5" ht="3" customHeight="1" hidden="1">
      <c r="A111" s="55" t="s">
        <v>171</v>
      </c>
      <c r="B111" s="56" t="s">
        <v>172</v>
      </c>
      <c r="C111" s="57">
        <f>C114</f>
        <v>0</v>
      </c>
      <c r="D111" s="57">
        <f>D114</f>
        <v>0</v>
      </c>
      <c r="E111" s="58" t="e">
        <f t="shared" si="1"/>
        <v>#DIV/0!</v>
      </c>
    </row>
    <row r="112" spans="1:5" ht="99.75" customHeight="1">
      <c r="A112" s="55" t="s">
        <v>323</v>
      </c>
      <c r="B112" s="56" t="s">
        <v>322</v>
      </c>
      <c r="C112" s="57">
        <v>20521.8</v>
      </c>
      <c r="D112" s="57">
        <v>4120</v>
      </c>
      <c r="E112" s="58">
        <f>D112/C112*100</f>
        <v>20.07621163835531</v>
      </c>
    </row>
    <row r="113" spans="1:5" ht="50.25" customHeight="1" hidden="1">
      <c r="A113" s="55" t="s">
        <v>174</v>
      </c>
      <c r="B113" s="56" t="s">
        <v>324</v>
      </c>
      <c r="C113" s="57"/>
      <c r="D113" s="57">
        <v>0</v>
      </c>
      <c r="E113" s="58" t="e">
        <f>D113/C113*100</f>
        <v>#DIV/0!</v>
      </c>
    </row>
    <row r="114" spans="1:5" ht="37.5" customHeight="1" hidden="1">
      <c r="A114" s="55" t="s">
        <v>173</v>
      </c>
      <c r="B114" s="56" t="s">
        <v>286</v>
      </c>
      <c r="C114" s="57">
        <v>0</v>
      </c>
      <c r="D114" s="57">
        <v>0</v>
      </c>
      <c r="E114" s="58" t="e">
        <f>D114/C114*100</f>
        <v>#DIV/0!</v>
      </c>
    </row>
    <row r="115" spans="1:5" ht="66" customHeight="1">
      <c r="A115" s="55" t="s">
        <v>266</v>
      </c>
      <c r="B115" s="56" t="s">
        <v>285</v>
      </c>
      <c r="C115" s="57">
        <v>0</v>
      </c>
      <c r="D115" s="57">
        <v>347.37142</v>
      </c>
      <c r="E115" s="58" t="e">
        <f>D115/C115*100</f>
        <v>#DIV/0!</v>
      </c>
    </row>
    <row r="116" spans="1:5" ht="69" customHeight="1">
      <c r="A116" s="55" t="s">
        <v>166</v>
      </c>
      <c r="B116" s="56" t="s">
        <v>287</v>
      </c>
      <c r="C116" s="57">
        <v>0</v>
      </c>
      <c r="D116" s="57">
        <v>-719.242</v>
      </c>
      <c r="E116" s="58" t="e">
        <f>D116/C116*100</f>
        <v>#DIV/0!</v>
      </c>
    </row>
    <row r="117" spans="1:5" ht="15.75" customHeight="1">
      <c r="A117" s="55" t="s">
        <v>143</v>
      </c>
      <c r="B117" s="56" t="s">
        <v>144</v>
      </c>
      <c r="C117" s="57">
        <f>C16+C74</f>
        <v>980214.92744</v>
      </c>
      <c r="D117" s="57">
        <f>D16+D74</f>
        <v>211394.48171</v>
      </c>
      <c r="E117" s="58">
        <f t="shared" si="1"/>
        <v>21.566135731282227</v>
      </c>
    </row>
    <row r="118" spans="1:5" ht="18.75" customHeight="1" hidden="1">
      <c r="A118" s="13" t="s">
        <v>145</v>
      </c>
      <c r="B118" s="14" t="s">
        <v>146</v>
      </c>
      <c r="C118" s="15">
        <v>325632</v>
      </c>
      <c r="D118" s="15">
        <v>77371</v>
      </c>
      <c r="E118" s="17"/>
    </row>
    <row r="119" spans="1:5" ht="33" customHeight="1" hidden="1">
      <c r="A119" s="6"/>
      <c r="B119" s="9"/>
      <c r="C119" s="12"/>
      <c r="D119" s="11"/>
      <c r="E119" s="17"/>
    </row>
    <row r="120" ht="15">
      <c r="E120" s="17"/>
    </row>
    <row r="121" spans="3:5" ht="15">
      <c r="C121" s="19"/>
      <c r="D121" s="19"/>
      <c r="E121" s="17"/>
    </row>
    <row r="122" spans="1:5" ht="15.75">
      <c r="A122" s="48"/>
      <c r="E122" s="17"/>
    </row>
    <row r="123" ht="15">
      <c r="E123" s="17"/>
    </row>
    <row r="124" ht="15">
      <c r="E124" s="17"/>
    </row>
    <row r="125" ht="15">
      <c r="E125" s="17"/>
    </row>
    <row r="126" ht="15">
      <c r="E126" s="17"/>
    </row>
    <row r="127" ht="15">
      <c r="E127" s="17"/>
    </row>
    <row r="128" ht="15">
      <c r="E128" s="17"/>
    </row>
  </sheetData>
  <sheetProtection/>
  <mergeCells count="9">
    <mergeCell ref="C1:E1"/>
    <mergeCell ref="C3:E3"/>
    <mergeCell ref="C2:E2"/>
    <mergeCell ref="A13:A14"/>
    <mergeCell ref="B13:B14"/>
    <mergeCell ref="A6:E6"/>
    <mergeCell ref="A7:E7"/>
    <mergeCell ref="A8:E8"/>
    <mergeCell ref="A10:E10"/>
  </mergeCells>
  <printOptions/>
  <pageMargins left="1.1811023622047245" right="0.5905511811023623" top="0.7874015748031497" bottom="0.7874015748031497" header="0.15748031496062992" footer="0.1968503937007874"/>
  <pageSetup fitToHeight="6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D52" sqref="D52"/>
    </sheetView>
  </sheetViews>
  <sheetFormatPr defaultColWidth="9.00390625" defaultRowHeight="12.75"/>
  <cols>
    <col min="1" max="1" width="45.375" style="0" customWidth="1"/>
    <col min="2" max="2" width="28.875" style="0" customWidth="1"/>
    <col min="3" max="3" width="21.75390625" style="0" customWidth="1"/>
    <col min="4" max="4" width="19.375" style="0" customWidth="1"/>
    <col min="5" max="5" width="17.875" style="0" customWidth="1"/>
    <col min="6" max="6" width="19.375" style="0" customWidth="1"/>
  </cols>
  <sheetData>
    <row r="1" spans="1:5" ht="18.75">
      <c r="A1" s="95" t="s">
        <v>353</v>
      </c>
      <c r="B1" s="95"/>
      <c r="C1" s="95"/>
      <c r="D1" s="95"/>
      <c r="E1" s="95"/>
    </row>
    <row r="2" spans="1:5" ht="13.5" customHeight="1" thickBot="1">
      <c r="A2" s="31"/>
      <c r="B2" s="31"/>
      <c r="C2" s="33"/>
      <c r="D2" s="60" t="s">
        <v>336</v>
      </c>
      <c r="E2" s="29"/>
    </row>
    <row r="3" spans="1:5" ht="63">
      <c r="A3" s="61" t="s">
        <v>154</v>
      </c>
      <c r="B3" s="62" t="s">
        <v>76</v>
      </c>
      <c r="C3" s="63" t="s">
        <v>31</v>
      </c>
      <c r="D3" s="63" t="s">
        <v>73</v>
      </c>
      <c r="E3" s="64" t="s">
        <v>30</v>
      </c>
    </row>
    <row r="4" spans="1:5" s="2" customFormat="1" ht="16.5" customHeight="1" thickBot="1">
      <c r="A4" s="65">
        <v>1</v>
      </c>
      <c r="B4" s="66" t="s">
        <v>75</v>
      </c>
      <c r="C4" s="67">
        <v>3</v>
      </c>
      <c r="D4" s="67">
        <v>4</v>
      </c>
      <c r="E4" s="68">
        <v>5</v>
      </c>
    </row>
    <row r="5" spans="1:5" s="2" customFormat="1" ht="15.75">
      <c r="A5" s="73" t="s">
        <v>147</v>
      </c>
      <c r="B5" s="39" t="s">
        <v>148</v>
      </c>
      <c r="C5" s="69">
        <f>SUM(C6:C12)</f>
        <v>94037.33551</v>
      </c>
      <c r="D5" s="69">
        <f>SUM(D6:D12)</f>
        <v>21632.07421</v>
      </c>
      <c r="E5" s="70">
        <f aca="true" t="shared" si="0" ref="E5:E12">D5/C5*100</f>
        <v>23.003708147068487</v>
      </c>
    </row>
    <row r="6" spans="1:6" s="2" customFormat="1" ht="48" customHeight="1">
      <c r="A6" s="74" t="s">
        <v>334</v>
      </c>
      <c r="B6" s="56" t="s">
        <v>149</v>
      </c>
      <c r="C6" s="57">
        <v>2160.35948</v>
      </c>
      <c r="D6" s="57">
        <v>766.29771</v>
      </c>
      <c r="E6" s="58">
        <f t="shared" si="0"/>
        <v>35.470842565515994</v>
      </c>
      <c r="F6" s="18"/>
    </row>
    <row r="7" spans="1:5" s="2" customFormat="1" ht="51" customHeight="1">
      <c r="A7" s="74" t="s">
        <v>150</v>
      </c>
      <c r="B7" s="56" t="s">
        <v>151</v>
      </c>
      <c r="C7" s="57">
        <v>500</v>
      </c>
      <c r="D7" s="57">
        <v>18.09</v>
      </c>
      <c r="E7" s="58">
        <f t="shared" si="0"/>
        <v>3.618</v>
      </c>
    </row>
    <row r="8" spans="1:6" s="2" customFormat="1" ht="77.25" customHeight="1">
      <c r="A8" s="74" t="s">
        <v>152</v>
      </c>
      <c r="B8" s="56" t="s">
        <v>153</v>
      </c>
      <c r="C8" s="57">
        <v>50513.1003</v>
      </c>
      <c r="D8" s="57">
        <v>14087.23486</v>
      </c>
      <c r="E8" s="58">
        <f t="shared" si="0"/>
        <v>27.88828002307354</v>
      </c>
      <c r="F8" s="8"/>
    </row>
    <row r="9" spans="1:6" s="2" customFormat="1" ht="47.25">
      <c r="A9" s="74" t="s">
        <v>170</v>
      </c>
      <c r="B9" s="56" t="s">
        <v>169</v>
      </c>
      <c r="C9" s="57">
        <v>19565.263</v>
      </c>
      <c r="D9" s="57">
        <v>3586.10151</v>
      </c>
      <c r="E9" s="58">
        <f t="shared" si="0"/>
        <v>18.328920546582992</v>
      </c>
      <c r="F9" s="25"/>
    </row>
    <row r="10" spans="1:6" s="2" customFormat="1" ht="33.75" customHeight="1">
      <c r="A10" s="74" t="s">
        <v>236</v>
      </c>
      <c r="B10" s="56" t="s">
        <v>237</v>
      </c>
      <c r="C10" s="57">
        <v>1500</v>
      </c>
      <c r="D10" s="57">
        <v>0</v>
      </c>
      <c r="E10" s="58">
        <f>D10/C10*100</f>
        <v>0</v>
      </c>
      <c r="F10" s="8"/>
    </row>
    <row r="11" spans="1:6" s="2" customFormat="1" ht="16.5" customHeight="1">
      <c r="A11" s="74" t="s">
        <v>157</v>
      </c>
      <c r="B11" s="56" t="s">
        <v>156</v>
      </c>
      <c r="C11" s="57">
        <v>415.195</v>
      </c>
      <c r="D11" s="57">
        <v>0</v>
      </c>
      <c r="E11" s="58">
        <f t="shared" si="0"/>
        <v>0</v>
      </c>
      <c r="F11" s="8"/>
    </row>
    <row r="12" spans="1:5" s="2" customFormat="1" ht="27.75" customHeight="1" thickBot="1">
      <c r="A12" s="75" t="s">
        <v>354</v>
      </c>
      <c r="B12" s="80" t="s">
        <v>192</v>
      </c>
      <c r="C12" s="81">
        <v>19383.41773</v>
      </c>
      <c r="D12" s="81">
        <v>3174.35013</v>
      </c>
      <c r="E12" s="58">
        <f t="shared" si="0"/>
        <v>16.37662755978793</v>
      </c>
    </row>
    <row r="13" spans="1:5" s="2" customFormat="1" ht="0.75" customHeight="1" thickBot="1">
      <c r="A13" s="73" t="s">
        <v>194</v>
      </c>
      <c r="B13" s="82" t="s">
        <v>193</v>
      </c>
      <c r="C13" s="83">
        <f>C14</f>
        <v>0</v>
      </c>
      <c r="D13" s="83">
        <f>D14</f>
        <v>0</v>
      </c>
      <c r="E13" s="58" t="e">
        <f aca="true" t="shared" si="1" ref="E13:E18">D13/C13*100</f>
        <v>#DIV/0!</v>
      </c>
    </row>
    <row r="14" spans="1:5" s="2" customFormat="1" ht="0.75" customHeight="1" hidden="1" thickBot="1">
      <c r="A14" s="76" t="s">
        <v>195</v>
      </c>
      <c r="B14" s="82" t="s">
        <v>196</v>
      </c>
      <c r="C14" s="83"/>
      <c r="D14" s="83">
        <v>0</v>
      </c>
      <c r="E14" s="58" t="e">
        <f t="shared" si="1"/>
        <v>#DIV/0!</v>
      </c>
    </row>
    <row r="15" spans="1:5" s="2" customFormat="1" ht="31.5" customHeight="1">
      <c r="A15" s="73" t="s">
        <v>0</v>
      </c>
      <c r="B15" s="82" t="s">
        <v>1</v>
      </c>
      <c r="C15" s="83">
        <f>SUM(C16:C17)</f>
        <v>95</v>
      </c>
      <c r="D15" s="83">
        <f>SUM(D17)</f>
        <v>55.009</v>
      </c>
      <c r="E15" s="58">
        <f t="shared" si="1"/>
        <v>57.904210526315794</v>
      </c>
    </row>
    <row r="16" spans="1:5" s="2" customFormat="1" ht="32.25" customHeight="1" hidden="1">
      <c r="A16" s="77" t="s">
        <v>302</v>
      </c>
      <c r="B16" s="56" t="s">
        <v>301</v>
      </c>
      <c r="C16" s="57">
        <v>0</v>
      </c>
      <c r="D16" s="57">
        <v>0</v>
      </c>
      <c r="E16" s="58" t="e">
        <f>D16/C16*100</f>
        <v>#DIV/0!</v>
      </c>
    </row>
    <row r="17" spans="1:5" s="2" customFormat="1" ht="17.25" customHeight="1">
      <c r="A17" s="77" t="s">
        <v>312</v>
      </c>
      <c r="B17" s="56" t="s">
        <v>311</v>
      </c>
      <c r="C17" s="57">
        <v>95</v>
      </c>
      <c r="D17" s="57">
        <v>55.009</v>
      </c>
      <c r="E17" s="58">
        <f>D17/C17*100</f>
        <v>57.904210526315794</v>
      </c>
    </row>
    <row r="18" spans="1:5" s="2" customFormat="1" ht="17.25" customHeight="1">
      <c r="A18" s="78" t="s">
        <v>2</v>
      </c>
      <c r="B18" s="84" t="s">
        <v>3</v>
      </c>
      <c r="C18" s="85">
        <f>SUM(C19:C23)</f>
        <v>76423.49868</v>
      </c>
      <c r="D18" s="85">
        <f>SUM(D19:D23)</f>
        <v>14029.93086</v>
      </c>
      <c r="E18" s="58">
        <f t="shared" si="1"/>
        <v>18.35813735608473</v>
      </c>
    </row>
    <row r="19" spans="1:6" s="2" customFormat="1" ht="15.75">
      <c r="A19" s="74" t="s">
        <v>197</v>
      </c>
      <c r="B19" s="56" t="s">
        <v>4</v>
      </c>
      <c r="C19" s="57">
        <v>160</v>
      </c>
      <c r="D19" s="57">
        <v>0</v>
      </c>
      <c r="E19" s="58">
        <f aca="true" t="shared" si="2" ref="E19:E26">D19/C19*100</f>
        <v>0</v>
      </c>
      <c r="F19" s="18"/>
    </row>
    <row r="20" spans="1:5" s="2" customFormat="1" ht="16.5" customHeight="1">
      <c r="A20" s="74" t="s">
        <v>5</v>
      </c>
      <c r="B20" s="56" t="s">
        <v>6</v>
      </c>
      <c r="C20" s="57">
        <v>31031.91789</v>
      </c>
      <c r="D20" s="57">
        <v>2901.01777</v>
      </c>
      <c r="E20" s="58">
        <f t="shared" si="2"/>
        <v>9.34849653921922</v>
      </c>
    </row>
    <row r="21" spans="1:5" s="2" customFormat="1" ht="16.5" customHeight="1" thickBot="1">
      <c r="A21" s="75" t="s">
        <v>7</v>
      </c>
      <c r="B21" s="80" t="s">
        <v>8</v>
      </c>
      <c r="C21" s="81">
        <v>39596.96809</v>
      </c>
      <c r="D21" s="81">
        <v>11078.07029</v>
      </c>
      <c r="E21" s="58">
        <f t="shared" si="2"/>
        <v>27.977066993666384</v>
      </c>
    </row>
    <row r="22" spans="1:5" s="2" customFormat="1" ht="17.25" customHeight="1" thickBot="1">
      <c r="A22" s="79" t="s">
        <v>289</v>
      </c>
      <c r="B22" s="80" t="s">
        <v>288</v>
      </c>
      <c r="C22" s="86">
        <v>550.0267</v>
      </c>
      <c r="D22" s="86">
        <v>50.8428</v>
      </c>
      <c r="E22" s="58">
        <f>D22/C22*100</f>
        <v>9.24369671508674</v>
      </c>
    </row>
    <row r="23" spans="1:5" s="2" customFormat="1" ht="33.75" customHeight="1" thickBot="1">
      <c r="A23" s="79" t="s">
        <v>164</v>
      </c>
      <c r="B23" s="80" t="s">
        <v>165</v>
      </c>
      <c r="C23" s="86">
        <v>5084.586</v>
      </c>
      <c r="D23" s="86">
        <v>0</v>
      </c>
      <c r="E23" s="58">
        <f t="shared" si="2"/>
        <v>0</v>
      </c>
    </row>
    <row r="24" spans="1:5" s="2" customFormat="1" ht="15" customHeight="1">
      <c r="A24" s="78" t="s">
        <v>9</v>
      </c>
      <c r="B24" s="84" t="s">
        <v>10</v>
      </c>
      <c r="C24" s="85">
        <f>SUM(C25:C28)</f>
        <v>29961.8906</v>
      </c>
      <c r="D24" s="85">
        <f>SUM(D25:D28)</f>
        <v>4400.54584</v>
      </c>
      <c r="E24" s="58">
        <f t="shared" si="2"/>
        <v>14.687143407432373</v>
      </c>
    </row>
    <row r="25" spans="1:6" s="2" customFormat="1" ht="18.75" customHeight="1">
      <c r="A25" s="78" t="s">
        <v>235</v>
      </c>
      <c r="B25" s="56" t="s">
        <v>234</v>
      </c>
      <c r="C25" s="85">
        <v>1730</v>
      </c>
      <c r="D25" s="85">
        <v>554.46017</v>
      </c>
      <c r="E25" s="58">
        <f t="shared" si="2"/>
        <v>32.04972080924855</v>
      </c>
      <c r="F25" s="18"/>
    </row>
    <row r="26" spans="1:6" s="2" customFormat="1" ht="17.25" customHeight="1">
      <c r="A26" s="74" t="s">
        <v>11</v>
      </c>
      <c r="B26" s="56" t="s">
        <v>12</v>
      </c>
      <c r="C26" s="57">
        <v>11524.579</v>
      </c>
      <c r="D26" s="57">
        <v>1077.24012</v>
      </c>
      <c r="E26" s="58">
        <f t="shared" si="2"/>
        <v>9.347327308008389</v>
      </c>
      <c r="F26" s="18"/>
    </row>
    <row r="27" spans="1:5" s="2" customFormat="1" ht="15.75">
      <c r="A27" s="74" t="s">
        <v>198</v>
      </c>
      <c r="B27" s="56" t="s">
        <v>199</v>
      </c>
      <c r="C27" s="57">
        <v>10639.5116</v>
      </c>
      <c r="D27" s="57">
        <v>1652.34455</v>
      </c>
      <c r="E27" s="58">
        <f>D27/C27*100</f>
        <v>15.530266915635488</v>
      </c>
    </row>
    <row r="28" spans="1:5" s="2" customFormat="1" ht="35.25" customHeight="1" thickBot="1">
      <c r="A28" s="75" t="s">
        <v>13</v>
      </c>
      <c r="B28" s="80" t="s">
        <v>14</v>
      </c>
      <c r="C28" s="81">
        <v>6067.8</v>
      </c>
      <c r="D28" s="81">
        <v>1116.501</v>
      </c>
      <c r="E28" s="58">
        <f aca="true" t="shared" si="3" ref="E28:E54">D28/C28*100</f>
        <v>18.400425195293185</v>
      </c>
    </row>
    <row r="29" spans="1:5" s="2" customFormat="1" ht="15.75">
      <c r="A29" s="78" t="s">
        <v>15</v>
      </c>
      <c r="B29" s="84" t="s">
        <v>16</v>
      </c>
      <c r="C29" s="85">
        <f>SUM(C30:C34)</f>
        <v>555110.7419200001</v>
      </c>
      <c r="D29" s="85">
        <f>SUM(D30:D34)</f>
        <v>116845.24272000001</v>
      </c>
      <c r="E29" s="58">
        <f t="shared" si="3"/>
        <v>21.048996875084647</v>
      </c>
    </row>
    <row r="30" spans="1:6" s="2" customFormat="1" ht="15.75">
      <c r="A30" s="74" t="s">
        <v>17</v>
      </c>
      <c r="B30" s="56" t="s">
        <v>18</v>
      </c>
      <c r="C30" s="57">
        <v>116799.25664</v>
      </c>
      <c r="D30" s="57">
        <v>23073.76536</v>
      </c>
      <c r="E30" s="58">
        <f t="shared" si="3"/>
        <v>19.755061824681146</v>
      </c>
      <c r="F30" s="18"/>
    </row>
    <row r="31" spans="1:5" s="2" customFormat="1" ht="17.25" customHeight="1">
      <c r="A31" s="74" t="s">
        <v>19</v>
      </c>
      <c r="B31" s="56" t="s">
        <v>20</v>
      </c>
      <c r="C31" s="57">
        <v>348467.50977</v>
      </c>
      <c r="D31" s="57">
        <v>75862.57124</v>
      </c>
      <c r="E31" s="58">
        <f t="shared" si="3"/>
        <v>21.770342747325795</v>
      </c>
    </row>
    <row r="32" spans="1:5" s="2" customFormat="1" ht="18.75" customHeight="1">
      <c r="A32" s="74" t="s">
        <v>256</v>
      </c>
      <c r="B32" s="56" t="s">
        <v>257</v>
      </c>
      <c r="C32" s="57">
        <v>52906.84517</v>
      </c>
      <c r="D32" s="57">
        <v>12175.07192</v>
      </c>
      <c r="E32" s="58">
        <f>D32/C32*100</f>
        <v>23.01228107795716</v>
      </c>
    </row>
    <row r="33" spans="1:5" s="2" customFormat="1" ht="18.75" customHeight="1">
      <c r="A33" s="74" t="s">
        <v>21</v>
      </c>
      <c r="B33" s="56" t="s">
        <v>22</v>
      </c>
      <c r="C33" s="57">
        <v>1464.83334</v>
      </c>
      <c r="D33" s="57">
        <v>25</v>
      </c>
      <c r="E33" s="58">
        <f t="shared" si="3"/>
        <v>1.706678795281926</v>
      </c>
    </row>
    <row r="34" spans="1:5" s="2" customFormat="1" ht="16.5" thickBot="1">
      <c r="A34" s="75" t="s">
        <v>23</v>
      </c>
      <c r="B34" s="80" t="s">
        <v>24</v>
      </c>
      <c r="C34" s="81">
        <v>35472.297</v>
      </c>
      <c r="D34" s="81">
        <v>5708.8342</v>
      </c>
      <c r="E34" s="58">
        <f t="shared" si="3"/>
        <v>16.09378214216012</v>
      </c>
    </row>
    <row r="35" spans="1:5" s="2" customFormat="1" ht="33" customHeight="1">
      <c r="A35" s="78" t="s">
        <v>25</v>
      </c>
      <c r="B35" s="84" t="s">
        <v>26</v>
      </c>
      <c r="C35" s="85">
        <f>C36+C37</f>
        <v>137543.26876</v>
      </c>
      <c r="D35" s="85">
        <f>SUM(D36:D37)</f>
        <v>32951.682029999996</v>
      </c>
      <c r="E35" s="58">
        <f t="shared" si="3"/>
        <v>23.957320723195526</v>
      </c>
    </row>
    <row r="36" spans="1:6" s="2" customFormat="1" ht="15.75">
      <c r="A36" s="74" t="s">
        <v>27</v>
      </c>
      <c r="B36" s="56" t="s">
        <v>28</v>
      </c>
      <c r="C36" s="57">
        <v>109938.66876</v>
      </c>
      <c r="D36" s="57">
        <v>26030.79162</v>
      </c>
      <c r="E36" s="58">
        <f t="shared" si="3"/>
        <v>23.677557599706923</v>
      </c>
      <c r="F36" s="18"/>
    </row>
    <row r="37" spans="1:5" s="2" customFormat="1" ht="32.25" thickBot="1">
      <c r="A37" s="74" t="s">
        <v>355</v>
      </c>
      <c r="B37" s="56" t="s">
        <v>244</v>
      </c>
      <c r="C37" s="57">
        <v>27604.6</v>
      </c>
      <c r="D37" s="57">
        <v>6920.89041</v>
      </c>
      <c r="E37" s="58">
        <f>D37/C37*100</f>
        <v>25.07151130608667</v>
      </c>
    </row>
    <row r="38" spans="1:5" s="2" customFormat="1" ht="15.75">
      <c r="A38" s="73" t="s">
        <v>200</v>
      </c>
      <c r="B38" s="82" t="s">
        <v>29</v>
      </c>
      <c r="C38" s="83">
        <f>SUM(C39:C40)</f>
        <v>75</v>
      </c>
      <c r="D38" s="83">
        <f>D39</f>
        <v>0</v>
      </c>
      <c r="E38" s="58">
        <f t="shared" si="3"/>
        <v>0</v>
      </c>
    </row>
    <row r="39" spans="1:6" s="2" customFormat="1" ht="15.75" customHeight="1" thickBot="1">
      <c r="A39" s="75" t="s">
        <v>238</v>
      </c>
      <c r="B39" s="80" t="s">
        <v>239</v>
      </c>
      <c r="C39" s="81">
        <v>75</v>
      </c>
      <c r="D39" s="81"/>
      <c r="E39" s="58">
        <f>D39/C39*100</f>
        <v>0</v>
      </c>
      <c r="F39" s="18"/>
    </row>
    <row r="40" spans="1:6" s="2" customFormat="1" ht="16.5" hidden="1" thickBot="1">
      <c r="A40" s="75" t="s">
        <v>201</v>
      </c>
      <c r="B40" s="80" t="s">
        <v>202</v>
      </c>
      <c r="C40" s="81"/>
      <c r="D40" s="81"/>
      <c r="E40" s="58"/>
      <c r="F40" s="18"/>
    </row>
    <row r="41" spans="1:5" s="2" customFormat="1" ht="15" customHeight="1">
      <c r="A41" s="78" t="s">
        <v>33</v>
      </c>
      <c r="B41" s="84" t="s">
        <v>34</v>
      </c>
      <c r="C41" s="85">
        <f>SUM(C42:C44)</f>
        <v>37496.1182</v>
      </c>
      <c r="D41" s="85">
        <f>SUM(D42:D44)</f>
        <v>7245.42484</v>
      </c>
      <c r="E41" s="58">
        <f t="shared" si="3"/>
        <v>19.323133134352023</v>
      </c>
    </row>
    <row r="42" spans="1:6" s="2" customFormat="1" ht="15.75">
      <c r="A42" s="74" t="s">
        <v>35</v>
      </c>
      <c r="B42" s="56" t="s">
        <v>36</v>
      </c>
      <c r="C42" s="57">
        <v>5485.00332</v>
      </c>
      <c r="D42" s="57">
        <v>941.5923</v>
      </c>
      <c r="E42" s="58">
        <f t="shared" si="3"/>
        <v>17.16666782254564</v>
      </c>
      <c r="F42" s="18"/>
    </row>
    <row r="43" spans="1:5" s="2" customFormat="1" ht="15.75" customHeight="1">
      <c r="A43" s="74" t="s">
        <v>37</v>
      </c>
      <c r="B43" s="56" t="s">
        <v>38</v>
      </c>
      <c r="C43" s="57">
        <v>14836.8</v>
      </c>
      <c r="D43" s="57">
        <v>3644.18254</v>
      </c>
      <c r="E43" s="58">
        <f t="shared" si="3"/>
        <v>24.56178245982961</v>
      </c>
    </row>
    <row r="44" spans="1:5" s="2" customFormat="1" ht="15.75" customHeight="1">
      <c r="A44" s="74" t="s">
        <v>39</v>
      </c>
      <c r="B44" s="56" t="s">
        <v>40</v>
      </c>
      <c r="C44" s="57">
        <v>17174.31488</v>
      </c>
      <c r="D44" s="57">
        <v>2659.65</v>
      </c>
      <c r="E44" s="58">
        <f t="shared" si="3"/>
        <v>15.486207272799227</v>
      </c>
    </row>
    <row r="45" spans="1:5" s="2" customFormat="1" ht="18" customHeight="1">
      <c r="A45" s="78" t="s">
        <v>243</v>
      </c>
      <c r="B45" s="84" t="s">
        <v>242</v>
      </c>
      <c r="C45" s="85">
        <f>C46</f>
        <v>100</v>
      </c>
      <c r="D45" s="85">
        <f>D46</f>
        <v>100</v>
      </c>
      <c r="E45" s="58">
        <f t="shared" si="3"/>
        <v>100</v>
      </c>
    </row>
    <row r="46" spans="1:5" s="2" customFormat="1" ht="15.75" customHeight="1">
      <c r="A46" s="78" t="s">
        <v>268</v>
      </c>
      <c r="B46" s="84" t="s">
        <v>267</v>
      </c>
      <c r="C46" s="85">
        <v>100</v>
      </c>
      <c r="D46" s="85">
        <v>100</v>
      </c>
      <c r="E46" s="58">
        <f t="shared" si="3"/>
        <v>100</v>
      </c>
    </row>
    <row r="47" spans="1:5" s="2" customFormat="1" ht="32.25" customHeight="1">
      <c r="A47" s="78" t="s">
        <v>155</v>
      </c>
      <c r="B47" s="84" t="s">
        <v>203</v>
      </c>
      <c r="C47" s="85">
        <f>C48</f>
        <v>225.25</v>
      </c>
      <c r="D47" s="85">
        <f>D48</f>
        <v>69.77398</v>
      </c>
      <c r="E47" s="58">
        <f>D47/C47*100</f>
        <v>30.976239733629296</v>
      </c>
    </row>
    <row r="48" spans="1:5" s="2" customFormat="1" ht="33.75" customHeight="1">
      <c r="A48" s="78" t="s">
        <v>205</v>
      </c>
      <c r="B48" s="84" t="s">
        <v>204</v>
      </c>
      <c r="C48" s="85">
        <v>225.25</v>
      </c>
      <c r="D48" s="85">
        <v>69.77398</v>
      </c>
      <c r="E48" s="58">
        <f>D48/C48*100</f>
        <v>30.976239733629296</v>
      </c>
    </row>
    <row r="49" spans="1:5" s="2" customFormat="1" ht="48" customHeight="1">
      <c r="A49" s="78" t="s">
        <v>206</v>
      </c>
      <c r="B49" s="84" t="s">
        <v>207</v>
      </c>
      <c r="C49" s="85">
        <f>C50+C51</f>
        <v>45527.9</v>
      </c>
      <c r="D49" s="85">
        <f>D50+D51</f>
        <v>12176.28</v>
      </c>
      <c r="E49" s="58">
        <f>D49/C49*100</f>
        <v>26.744655474994456</v>
      </c>
    </row>
    <row r="50" spans="1:5" s="2" customFormat="1" ht="49.5" customHeight="1">
      <c r="A50" s="78" t="s">
        <v>209</v>
      </c>
      <c r="B50" s="84" t="s">
        <v>208</v>
      </c>
      <c r="C50" s="85">
        <v>5528.1</v>
      </c>
      <c r="D50" s="85">
        <v>1635.7</v>
      </c>
      <c r="E50" s="58">
        <f>D50/C50*100</f>
        <v>29.588827987916282</v>
      </c>
    </row>
    <row r="51" spans="1:5" s="2" customFormat="1" ht="33.75" customHeight="1">
      <c r="A51" s="78" t="s">
        <v>215</v>
      </c>
      <c r="B51" s="84" t="s">
        <v>214</v>
      </c>
      <c r="C51" s="85">
        <v>39999.8</v>
      </c>
      <c r="D51" s="85">
        <v>10540.58</v>
      </c>
      <c r="E51" s="58">
        <f>D51/C51*100</f>
        <v>26.351581757908786</v>
      </c>
    </row>
    <row r="52" spans="1:5" s="2" customFormat="1" ht="16.5" customHeight="1" thickBot="1">
      <c r="A52" s="78" t="s">
        <v>42</v>
      </c>
      <c r="B52" s="84" t="s">
        <v>43</v>
      </c>
      <c r="C52" s="85">
        <f>C5+C15+C18+C24+C29+C35+C38+C41+C47+C49+C13+C45</f>
        <v>976596.0036700001</v>
      </c>
      <c r="D52" s="85">
        <f>D5+D15+D18+D24+D29+D35+D38+D41+D47+D49+D13+D45</f>
        <v>209505.96347999998</v>
      </c>
      <c r="E52" s="58">
        <f t="shared" si="3"/>
        <v>21.452674667179345</v>
      </c>
    </row>
    <row r="53" spans="1:6" s="2" customFormat="1" ht="18.75" customHeight="1" hidden="1" thickBot="1">
      <c r="A53" s="41" t="s">
        <v>44</v>
      </c>
      <c r="B53" s="71">
        <v>145268491</v>
      </c>
      <c r="C53" s="71">
        <v>35205693.63</v>
      </c>
      <c r="D53" s="72"/>
      <c r="E53" s="54"/>
      <c r="F53" s="18"/>
    </row>
    <row r="54" spans="1:5" s="2" customFormat="1" ht="33.75" customHeight="1" thickBot="1">
      <c r="A54" s="79" t="s">
        <v>356</v>
      </c>
      <c r="B54" s="87" t="s">
        <v>41</v>
      </c>
      <c r="C54" s="86">
        <f>-ИСТОЧНИКИ!C23</f>
        <v>4884</v>
      </c>
      <c r="D54" s="86">
        <f>-ИСТОЧНИКИ!E23</f>
        <v>1888.518230000016</v>
      </c>
      <c r="E54" s="58">
        <f t="shared" si="3"/>
        <v>38.667449426699754</v>
      </c>
    </row>
    <row r="55" spans="1:5" s="2" customFormat="1" ht="12.75">
      <c r="A55"/>
      <c r="B55"/>
      <c r="C55"/>
      <c r="D55"/>
      <c r="E55"/>
    </row>
  </sheetData>
  <sheetProtection/>
  <mergeCells count="1">
    <mergeCell ref="A1:E1"/>
  </mergeCells>
  <printOptions/>
  <pageMargins left="1.1811023622047245" right="0.5905511811023623" top="0.7874015748031497" bottom="0.7874015748031497" header="0.1968503937007874" footer="0.1968503937007874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B28" sqref="B28"/>
    </sheetView>
  </sheetViews>
  <sheetFormatPr defaultColWidth="9.125" defaultRowHeight="12.75"/>
  <cols>
    <col min="1" max="1" width="38.125" style="10" customWidth="1"/>
    <col min="2" max="2" width="30.75390625" style="10" customWidth="1"/>
    <col min="3" max="3" width="28.375" style="10" customWidth="1"/>
    <col min="4" max="4" width="4.25390625" style="10" hidden="1" customWidth="1"/>
    <col min="5" max="5" width="26.00390625" style="10" customWidth="1"/>
    <col min="6" max="7" width="9.125" style="10" customWidth="1"/>
    <col min="8" max="8" width="14.125" style="10" customWidth="1"/>
    <col min="9" max="9" width="12.75390625" style="10" customWidth="1"/>
    <col min="10" max="10" width="17.375" style="10" customWidth="1"/>
    <col min="11" max="11" width="17.875" style="10" customWidth="1"/>
    <col min="12" max="16384" width="9.125" style="10" customWidth="1"/>
  </cols>
  <sheetData>
    <row r="1" spans="1:5" ht="18.75">
      <c r="A1" s="94" t="s">
        <v>162</v>
      </c>
      <c r="B1" s="96"/>
      <c r="C1" s="96"/>
      <c r="D1" s="96"/>
      <c r="E1" s="96"/>
    </row>
    <row r="2" spans="1:5" ht="15.75">
      <c r="A2" s="29"/>
      <c r="B2" s="32"/>
      <c r="C2" s="33"/>
      <c r="D2" s="33"/>
      <c r="E2" s="29"/>
    </row>
    <row r="3" spans="1:5" ht="15.75">
      <c r="A3" s="32"/>
      <c r="B3" s="32"/>
      <c r="C3" s="33"/>
      <c r="D3" s="33"/>
      <c r="E3" s="60" t="s">
        <v>336</v>
      </c>
    </row>
    <row r="4" spans="1:5" s="8" customFormat="1" ht="51.75" customHeight="1">
      <c r="A4" s="42" t="s">
        <v>154</v>
      </c>
      <c r="B4" s="43" t="s">
        <v>118</v>
      </c>
      <c r="C4" s="44" t="s">
        <v>119</v>
      </c>
      <c r="D4" s="44" t="s">
        <v>74</v>
      </c>
      <c r="E4" s="44" t="s">
        <v>73</v>
      </c>
    </row>
    <row r="5" spans="1:5" s="8" customFormat="1" ht="15.75">
      <c r="A5" s="45">
        <v>1</v>
      </c>
      <c r="B5" s="35">
        <v>3</v>
      </c>
      <c r="C5" s="46">
        <v>4</v>
      </c>
      <c r="D5" s="46" t="s">
        <v>70</v>
      </c>
      <c r="E5" s="47">
        <v>5</v>
      </c>
    </row>
    <row r="6" spans="1:5" s="8" customFormat="1" ht="49.5" customHeight="1">
      <c r="A6" s="77" t="s">
        <v>45</v>
      </c>
      <c r="B6" s="56" t="s">
        <v>46</v>
      </c>
      <c r="C6" s="57">
        <f>C11+C13+C8</f>
        <v>-4884</v>
      </c>
      <c r="D6" s="57"/>
      <c r="E6" s="57">
        <f>E11+E13</f>
        <v>-1221</v>
      </c>
    </row>
    <row r="7" spans="1:5" s="8" customFormat="1" ht="47.25" hidden="1">
      <c r="A7" s="77" t="s">
        <v>47</v>
      </c>
      <c r="B7" s="56" t="s">
        <v>48</v>
      </c>
      <c r="C7" s="57"/>
      <c r="D7" s="57"/>
      <c r="E7" s="57"/>
    </row>
    <row r="8" spans="1:5" s="8" customFormat="1" ht="31.5" hidden="1">
      <c r="A8" s="77" t="s">
        <v>233</v>
      </c>
      <c r="B8" s="56" t="s">
        <v>232</v>
      </c>
      <c r="C8" s="57">
        <f>C9+C10</f>
        <v>0</v>
      </c>
      <c r="D8" s="57"/>
      <c r="E8" s="57"/>
    </row>
    <row r="9" spans="1:5" s="8" customFormat="1" ht="63" hidden="1">
      <c r="A9" s="77" t="s">
        <v>231</v>
      </c>
      <c r="B9" s="56" t="s">
        <v>230</v>
      </c>
      <c r="C9" s="57"/>
      <c r="D9" s="57"/>
      <c r="E9" s="57"/>
    </row>
    <row r="10" spans="1:5" s="8" customFormat="1" ht="58.5" customHeight="1" hidden="1">
      <c r="A10" s="77" t="s">
        <v>229</v>
      </c>
      <c r="B10" s="56" t="s">
        <v>228</v>
      </c>
      <c r="C10" s="57"/>
      <c r="D10" s="57"/>
      <c r="E10" s="57"/>
    </row>
    <row r="11" spans="1:5" s="8" customFormat="1" ht="75" customHeight="1" hidden="1">
      <c r="A11" s="77" t="s">
        <v>49</v>
      </c>
      <c r="B11" s="56" t="s">
        <v>50</v>
      </c>
      <c r="C11" s="57">
        <f>C12</f>
        <v>0</v>
      </c>
      <c r="D11" s="57"/>
      <c r="E11" s="57">
        <f>E12</f>
        <v>0</v>
      </c>
    </row>
    <row r="12" spans="1:5" s="8" customFormat="1" ht="75" customHeight="1" hidden="1">
      <c r="A12" s="77" t="s">
        <v>49</v>
      </c>
      <c r="B12" s="56" t="s">
        <v>211</v>
      </c>
      <c r="C12" s="57"/>
      <c r="D12" s="57"/>
      <c r="E12" s="57"/>
    </row>
    <row r="13" spans="1:5" s="8" customFormat="1" ht="78" customHeight="1">
      <c r="A13" s="77" t="s">
        <v>51</v>
      </c>
      <c r="B13" s="56" t="s">
        <v>52</v>
      </c>
      <c r="C13" s="57">
        <f>C15</f>
        <v>-4884</v>
      </c>
      <c r="D13" s="57"/>
      <c r="E13" s="57">
        <f>E15</f>
        <v>-1221</v>
      </c>
    </row>
    <row r="14" spans="1:5" s="8" customFormat="1" ht="78.75" hidden="1">
      <c r="A14" s="77" t="s">
        <v>53</v>
      </c>
      <c r="B14" s="56" t="s">
        <v>211</v>
      </c>
      <c r="C14" s="57"/>
      <c r="D14" s="57"/>
      <c r="E14" s="57"/>
    </row>
    <row r="15" spans="1:5" s="8" customFormat="1" ht="78.75">
      <c r="A15" s="77" t="s">
        <v>54</v>
      </c>
      <c r="B15" s="56" t="s">
        <v>210</v>
      </c>
      <c r="C15" s="57">
        <v>-4884</v>
      </c>
      <c r="D15" s="57"/>
      <c r="E15" s="57">
        <v>-1221</v>
      </c>
    </row>
    <row r="16" spans="1:15" s="8" customFormat="1" ht="31.5">
      <c r="A16" s="77" t="s">
        <v>357</v>
      </c>
      <c r="B16" s="56" t="s">
        <v>55</v>
      </c>
      <c r="C16" s="57">
        <f>C17+C18</f>
        <v>0</v>
      </c>
      <c r="D16" s="57">
        <v>256326.05</v>
      </c>
      <c r="E16" s="57">
        <f>E17+E18</f>
        <v>-667.518230000016</v>
      </c>
      <c r="G16" s="21"/>
      <c r="H16" s="21"/>
      <c r="I16" s="21"/>
      <c r="J16" s="21"/>
      <c r="K16" s="21"/>
      <c r="L16" s="21"/>
      <c r="M16" s="21"/>
      <c r="N16" s="21"/>
      <c r="O16" s="21"/>
    </row>
    <row r="17" spans="1:9" s="8" customFormat="1" ht="31.5">
      <c r="A17" s="77" t="s">
        <v>56</v>
      </c>
      <c r="B17" s="56" t="s">
        <v>57</v>
      </c>
      <c r="C17" s="57">
        <f>C21</f>
        <v>-980214.92744</v>
      </c>
      <c r="D17" s="57">
        <v>-152738491</v>
      </c>
      <c r="E17" s="57">
        <f>E21</f>
        <v>-213958.90692</v>
      </c>
      <c r="I17" s="21"/>
    </row>
    <row r="18" spans="1:5" s="8" customFormat="1" ht="31.5">
      <c r="A18" s="77" t="s">
        <v>58</v>
      </c>
      <c r="B18" s="56" t="s">
        <v>59</v>
      </c>
      <c r="C18" s="57">
        <f>C22</f>
        <v>980214.92744</v>
      </c>
      <c r="D18" s="57">
        <v>152994817.05</v>
      </c>
      <c r="E18" s="57">
        <f>E22</f>
        <v>213291.38869</v>
      </c>
    </row>
    <row r="19" spans="1:5" s="8" customFormat="1" ht="31.5">
      <c r="A19" s="77" t="s">
        <v>60</v>
      </c>
      <c r="B19" s="56" t="s">
        <v>61</v>
      </c>
      <c r="C19" s="57">
        <f>C17</f>
        <v>-980214.92744</v>
      </c>
      <c r="D19" s="57">
        <v>-152738491</v>
      </c>
      <c r="E19" s="57">
        <f>E21</f>
        <v>-213958.90692</v>
      </c>
    </row>
    <row r="20" spans="1:5" s="8" customFormat="1" ht="31.5">
      <c r="A20" s="77" t="s">
        <v>62</v>
      </c>
      <c r="B20" s="56" t="s">
        <v>63</v>
      </c>
      <c r="C20" s="57">
        <f>C22</f>
        <v>980214.92744</v>
      </c>
      <c r="D20" s="57">
        <v>152994817.05</v>
      </c>
      <c r="E20" s="57">
        <f>E22</f>
        <v>213291.38869</v>
      </c>
    </row>
    <row r="21" spans="1:5" s="8" customFormat="1" ht="47.25">
      <c r="A21" s="77" t="s">
        <v>64</v>
      </c>
      <c r="B21" s="56" t="s">
        <v>65</v>
      </c>
      <c r="C21" s="57">
        <v>-980214.92744</v>
      </c>
      <c r="D21" s="57"/>
      <c r="E21" s="57">
        <v>-213958.90692</v>
      </c>
    </row>
    <row r="22" spans="1:5" s="8" customFormat="1" ht="47.25">
      <c r="A22" s="77" t="s">
        <v>66</v>
      </c>
      <c r="B22" s="56" t="s">
        <v>67</v>
      </c>
      <c r="C22" s="57">
        <v>980214.92744</v>
      </c>
      <c r="D22" s="57"/>
      <c r="E22" s="57">
        <v>213291.38869</v>
      </c>
    </row>
    <row r="23" spans="1:5" s="8" customFormat="1" ht="31.5">
      <c r="A23" s="77" t="s">
        <v>68</v>
      </c>
      <c r="B23" s="56" t="s">
        <v>69</v>
      </c>
      <c r="C23" s="57">
        <f>C6+C16</f>
        <v>-4884</v>
      </c>
      <c r="D23" s="57">
        <v>256326.05</v>
      </c>
      <c r="E23" s="57">
        <f>E6+E16</f>
        <v>-1888.518230000016</v>
      </c>
    </row>
    <row r="24" spans="1:5" s="8" customFormat="1" ht="12.75">
      <c r="A24" s="22"/>
      <c r="B24" s="3"/>
      <c r="C24" s="12"/>
      <c r="D24" s="12"/>
      <c r="E24" s="11"/>
    </row>
    <row r="25" spans="1:5" s="8" customFormat="1" ht="12.75">
      <c r="A25" s="7"/>
      <c r="B25" s="4"/>
      <c r="C25" s="5"/>
      <c r="D25" s="5"/>
      <c r="E25" s="2"/>
    </row>
    <row r="26" spans="1:5" ht="12.75">
      <c r="A26" s="97" t="s">
        <v>358</v>
      </c>
      <c r="B26" s="98"/>
      <c r="C26" s="98"/>
      <c r="D26" s="98"/>
      <c r="E26" s="98"/>
    </row>
    <row r="27" spans="1:5" ht="12.75">
      <c r="A27" s="23"/>
      <c r="B27" s="24"/>
      <c r="C27" s="24"/>
      <c r="D27" s="1"/>
      <c r="E27"/>
    </row>
    <row r="28" spans="1:5" ht="15">
      <c r="A28" s="16"/>
      <c r="B28" s="26"/>
      <c r="C28" s="26"/>
      <c r="D28" s="1"/>
      <c r="E28"/>
    </row>
    <row r="29" spans="1:5" ht="15">
      <c r="A29" s="16"/>
      <c r="B29" s="26"/>
      <c r="C29" s="26"/>
      <c r="D29" s="1"/>
      <c r="E29"/>
    </row>
  </sheetData>
  <sheetProtection/>
  <mergeCells count="2">
    <mergeCell ref="A1:E1"/>
    <mergeCell ref="A26:E26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endurkina</cp:lastModifiedBy>
  <cp:lastPrinted>2021-04-16T11:24:08Z</cp:lastPrinted>
  <dcterms:created xsi:type="dcterms:W3CDTF">1999-06-18T11:49:53Z</dcterms:created>
  <dcterms:modified xsi:type="dcterms:W3CDTF">2021-04-16T11:24:35Z</dcterms:modified>
  <cp:category/>
  <cp:version/>
  <cp:contentType/>
  <cp:contentStatus/>
</cp:coreProperties>
</file>